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735" windowWidth="15480" windowHeight="7755" tabRatio="643" activeTab="4"/>
  </bookViews>
  <sheets>
    <sheet name="MCM" sheetId="1" r:id="rId1"/>
    <sheet name="MCF" sheetId="2" r:id="rId2"/>
    <sheet name="CU M" sheetId="3" r:id="rId3"/>
    <sheet name="CU F" sheetId="4" r:id="rId4"/>
    <sheet name="ES M" sheetId="5" r:id="rId5"/>
    <sheet name="ES F" sheetId="6" r:id="rId6"/>
    <sheet name="RA M" sheetId="7" r:id="rId7"/>
    <sheet name="RA F" sheetId="8" r:id="rId8"/>
    <sheet name="YA M" sheetId="9" r:id="rId9"/>
    <sheet name="YA F" sheetId="10" r:id="rId10"/>
    <sheet name="YB M" sheetId="11" r:id="rId11"/>
    <sheet name="YB F" sheetId="12" r:id="rId12"/>
    <sheet name="JUF" sheetId="13" r:id="rId13"/>
    <sheet name="JUM" sheetId="14" r:id="rId14"/>
    <sheet name="Punti Squadre" sheetId="15" r:id="rId15"/>
    <sheet name="Punt.provvisorio" sheetId="16" r:id="rId16"/>
  </sheets>
  <definedNames>
    <definedName name="_xlnm.Print_Area" localSheetId="2">'CU M'!$U$2:$W$41</definedName>
    <definedName name="_xlnm.Print_Area" localSheetId="13">'JUM'!$T$3:$V$40</definedName>
    <definedName name="_xlnm.Print_Area" localSheetId="1">'MCF'!$O$2:$W$51</definedName>
    <definedName name="_xlnm.Print_Area" localSheetId="15">'Punt.provvisorio'!$A$3:$R$47</definedName>
    <definedName name="_xlnm.Print_Area" localSheetId="14">'Punti Squadre'!$A$3:$R$47</definedName>
    <definedName name="_xlnm.Print_Area" localSheetId="6">'RA M'!$B$2:$E$66</definedName>
    <definedName name="_xlnm.Print_Area" localSheetId="8">'YA M'!$B$3:$F$44</definedName>
  </definedNames>
  <calcPr fullCalcOnLoad="1"/>
</workbook>
</file>

<file path=xl/sharedStrings.xml><?xml version="1.0" encoding="utf-8"?>
<sst xmlns="http://schemas.openxmlformats.org/spreadsheetml/2006/main" count="2035" uniqueCount="520">
  <si>
    <t>CUCCIOLI M.</t>
  </si>
  <si>
    <t>cat.</t>
  </si>
  <si>
    <t>atleta</t>
  </si>
  <si>
    <t>squadra</t>
  </si>
  <si>
    <t>gara1</t>
  </si>
  <si>
    <t xml:space="preserve">gara2 </t>
  </si>
  <si>
    <t>gara3</t>
  </si>
  <si>
    <t>gara4</t>
  </si>
  <si>
    <t>finale</t>
  </si>
  <si>
    <t>PUNTI</t>
  </si>
  <si>
    <t>GARE</t>
  </si>
  <si>
    <t>punti squadra</t>
  </si>
  <si>
    <t>punti</t>
  </si>
  <si>
    <t>CUCCIOLI F.</t>
  </si>
  <si>
    <t>ESORDIENTI M.</t>
  </si>
  <si>
    <t>ESORDIENTI F.</t>
  </si>
  <si>
    <t>RAGAZZI M.</t>
  </si>
  <si>
    <t>RAGAZZI F.</t>
  </si>
  <si>
    <t>YOUTH A M.</t>
  </si>
  <si>
    <t>YOUTH A F.</t>
  </si>
  <si>
    <t>YOUTH B M.</t>
  </si>
  <si>
    <t>YOUTH B F.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</si>
  <si>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</si>
  <si>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</si>
  <si>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</si>
  <si>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</si>
  <si>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</si>
  <si>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</si>
  <si>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</si>
  <si>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</si>
  <si>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</si>
  <si>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</si>
  <si>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Totale</t>
  </si>
  <si>
    <t>Cod.soc.</t>
  </si>
  <si>
    <t>punt.provvisorio</t>
  </si>
  <si>
    <t>gara5</t>
  </si>
  <si>
    <t>gara6</t>
  </si>
  <si>
    <t>cod</t>
  </si>
  <si>
    <t>cod.</t>
  </si>
  <si>
    <t xml:space="preserve">gara6 </t>
  </si>
  <si>
    <t>gara7</t>
  </si>
  <si>
    <t>gara8</t>
  </si>
  <si>
    <t>gara9</t>
  </si>
  <si>
    <t>FRESIAN TEAM</t>
  </si>
  <si>
    <t>A.S.D. CNM TRIATHLON</t>
  </si>
  <si>
    <t>PRO PATRIA MILANO</t>
  </si>
  <si>
    <t>TRIATHLON CREMONA STRADIVARI</t>
  </si>
  <si>
    <t>TRIATHLON TEAM BRIANZA</t>
  </si>
  <si>
    <t>JUNIOR CLUB A.S.D.</t>
  </si>
  <si>
    <t>PIANETA ACQUA</t>
  </si>
  <si>
    <t>A.S.D. PRO PATRIA ARC BUSTO</t>
  </si>
  <si>
    <t>A.S.D. TRIATHLON PAVESE</t>
  </si>
  <si>
    <t>707 S.S.D. A.R.L.</t>
  </si>
  <si>
    <t>A.S.D. ICE CLUB COMO</t>
  </si>
  <si>
    <t>AQUATICA TORINO</t>
  </si>
  <si>
    <t>SOCIETA' SPORTIVA DDS</t>
  </si>
  <si>
    <t>PRATOGRANDE SPORT</t>
  </si>
  <si>
    <t>SOCIETA' NUOTO CASTIGLIONE</t>
  </si>
  <si>
    <t>TRIATHLON LECCO A.S.D.</t>
  </si>
  <si>
    <t>G.S. MANERBA A.S.D.</t>
  </si>
  <si>
    <t>3 LIFE A.S.D.</t>
  </si>
  <si>
    <t>NOLIMITSFRIENDS</t>
  </si>
  <si>
    <t>DISCA FEDERICO</t>
  </si>
  <si>
    <t>TOFFANIN EDOARDO</t>
  </si>
  <si>
    <t>PRATOGRANDE</t>
  </si>
  <si>
    <t>BENITEZ NICOLAS</t>
  </si>
  <si>
    <t>ASD CNM TRIATHLON</t>
  </si>
  <si>
    <t>CANOTRIATHLON MINCIO</t>
  </si>
  <si>
    <t>OXIGEN TRIATHLON</t>
  </si>
  <si>
    <t>VAGHI SARA</t>
  </si>
  <si>
    <t>TRIATHLON BERGAMO</t>
  </si>
  <si>
    <t>OXYGEN TRIATHLON</t>
  </si>
  <si>
    <t>HARBOUR CLUB ASD</t>
  </si>
  <si>
    <t>APD ANDREANA SACRA FAMIGLIA</t>
  </si>
  <si>
    <t>T</t>
  </si>
  <si>
    <t>FRIESIAN TEAM</t>
  </si>
  <si>
    <t>TRI TEAM BRIANZA</t>
  </si>
  <si>
    <t>DDS</t>
  </si>
  <si>
    <t>CUS PROPATRIA MILANO</t>
  </si>
  <si>
    <t>TRIATHLON CREMONA ST</t>
  </si>
  <si>
    <t>SOGEIS SRL SD</t>
  </si>
  <si>
    <t>SOGEIS SRL S.D.</t>
  </si>
  <si>
    <t>PRO PATRIA A.R.C. B</t>
  </si>
  <si>
    <t>HEFFLER ANDREA SILVIO</t>
  </si>
  <si>
    <t>GERMANI VALENTINA</t>
  </si>
  <si>
    <t>CUS PRO PATRIA MILANO</t>
  </si>
  <si>
    <t>SKY LINE NUOTO SSD ARL</t>
  </si>
  <si>
    <t>SKY LINE NUOTO AAD ARL</t>
  </si>
  <si>
    <t>STEFANINI LUCA</t>
  </si>
  <si>
    <t>VAVASSORI ELISA</t>
  </si>
  <si>
    <t>FRIESIA TEAM</t>
  </si>
  <si>
    <t>LAZZARI GRETA</t>
  </si>
  <si>
    <t>A.S.D. TRIATHLON PAVESE RASCHIANI</t>
  </si>
  <si>
    <t>IN SPORT SRL SSD</t>
  </si>
  <si>
    <t>MANZONI ALICE</t>
  </si>
  <si>
    <t>MANZONI ANDREA</t>
  </si>
  <si>
    <t>JUNIOR CLUB ASD</t>
  </si>
  <si>
    <t>CUS BRESCIA</t>
  </si>
  <si>
    <t>BULL RING</t>
  </si>
  <si>
    <t>CLASS. INDIVIDUALE MAX 6 GARE</t>
  </si>
  <si>
    <t>AQUATIC CENTER SSD ARL</t>
  </si>
  <si>
    <t>K3 SSD ARL</t>
  </si>
  <si>
    <t>COGO EDOARDO</t>
  </si>
  <si>
    <t>VERGANI ANDREA</t>
  </si>
  <si>
    <t>PIATTI ELISA</t>
  </si>
  <si>
    <t>DI GENOVA NOEMI</t>
  </si>
  <si>
    <t>CERIZZA DAVIDE</t>
  </si>
  <si>
    <t>IMPIOMBATO ANDREA</t>
  </si>
  <si>
    <t>CASANA ALESSANDRO</t>
  </si>
  <si>
    <t>DERIU LETIZIA</t>
  </si>
  <si>
    <t>DRAGONI SARA</t>
  </si>
  <si>
    <t>TRI CREMONA STRADIVARI</t>
  </si>
  <si>
    <t>FREEZONE</t>
  </si>
  <si>
    <t>COLOMBO CARLOTTA</t>
  </si>
  <si>
    <t>ROAD RUNNERS</t>
  </si>
  <si>
    <t>PARISI PIETRO</t>
  </si>
  <si>
    <t>MEO RAFAEL</t>
  </si>
  <si>
    <t>ADS VARESE TRIATHLON</t>
  </si>
  <si>
    <t>ASD VARESE TRIATHLON</t>
  </si>
  <si>
    <t>VARESE TRIATHLON</t>
  </si>
  <si>
    <t>TRIO EVENTI ASD</t>
  </si>
  <si>
    <t>TRIO EVENTI ASD DESENZANO</t>
  </si>
  <si>
    <t>CANNIZZARO ALBERTO</t>
  </si>
  <si>
    <t>TRYLOGY</t>
  </si>
  <si>
    <t>TRILOGY</t>
  </si>
  <si>
    <t>MCF</t>
  </si>
  <si>
    <t>MCM</t>
  </si>
  <si>
    <t>MC F</t>
  </si>
  <si>
    <t>RICCA MATTIA</t>
  </si>
  <si>
    <t>YBF</t>
  </si>
  <si>
    <t>VILLA ALESSANDRO</t>
  </si>
  <si>
    <t>JUM</t>
  </si>
  <si>
    <t>JUF</t>
  </si>
  <si>
    <t>JUNIOR M</t>
  </si>
  <si>
    <t>JUNIOR F</t>
  </si>
  <si>
    <t>MINICUCCIOLI M.</t>
  </si>
  <si>
    <t>MINICUCCIOLI F.</t>
  </si>
  <si>
    <t>QUINTAVALLE ROBERTO</t>
  </si>
  <si>
    <t>BASILICO MATTIA</t>
  </si>
  <si>
    <t>DELLI CARRI MATTEO</t>
  </si>
  <si>
    <t>ANGHILERI MICHELE</t>
  </si>
  <si>
    <t>FORNI FEDERICO</t>
  </si>
  <si>
    <t>DIDONI LORENZO</t>
  </si>
  <si>
    <t>ANGHILIERI IRENE</t>
  </si>
  <si>
    <t>ROSSI CLAUDIA</t>
  </si>
  <si>
    <t>MORUZZI GLORIA</t>
  </si>
  <si>
    <t>BERTONI CARLOTTA</t>
  </si>
  <si>
    <t>MORINO SARA</t>
  </si>
  <si>
    <t>BESUZ LUCREZIA</t>
  </si>
  <si>
    <t>FUMAGALLI FRANCESCA</t>
  </si>
  <si>
    <t>MANELLI CATERINA</t>
  </si>
  <si>
    <t>PREDA BEATRICE</t>
  </si>
  <si>
    <t>MORUZZI DANIELE</t>
  </si>
  <si>
    <t>MACRI' EDOARDO</t>
  </si>
  <si>
    <t>COLOMBO RICCARDO</t>
  </si>
  <si>
    <t>SACHERO SEBASTIANO GIOVANNI</t>
  </si>
  <si>
    <t>GERMANI RICCARDO</t>
  </si>
  <si>
    <t>SANA TOMMASO</t>
  </si>
  <si>
    <t>PERRELLA FEDERICO</t>
  </si>
  <si>
    <t>FORNI LORENZO</t>
  </si>
  <si>
    <t>INTERLANDI FRANCESCO</t>
  </si>
  <si>
    <t>VAGHI LORENZO</t>
  </si>
  <si>
    <t>PETTINELLI LORENZO</t>
  </si>
  <si>
    <t>MERLI ALESSANDRO</t>
  </si>
  <si>
    <t>CANNIZZARO STEFANO</t>
  </si>
  <si>
    <t>COLOMBO ALESSANDRO</t>
  </si>
  <si>
    <t>CORTI ELEONORA</t>
  </si>
  <si>
    <t>MARIANI FRANCESCO</t>
  </si>
  <si>
    <t>STUCCHI GIANLUCA</t>
  </si>
  <si>
    <t>FAVERSANI MARCO</t>
  </si>
  <si>
    <t>PRESTIA ANGELICA</t>
  </si>
  <si>
    <t>CARLINI ELISA</t>
  </si>
  <si>
    <t>NIZZI RICCARDO</t>
  </si>
  <si>
    <t>BRUSCHI FABIO</t>
  </si>
  <si>
    <t>MARCHETTI PIETRO</t>
  </si>
  <si>
    <t>BRUNI SOFIA GIULIA</t>
  </si>
  <si>
    <t>BRUNO LUDOVICA</t>
  </si>
  <si>
    <t>NOLLI NINA</t>
  </si>
  <si>
    <t>DELANIN AZRET</t>
  </si>
  <si>
    <t>BRUNI FABIO</t>
  </si>
  <si>
    <t>INGRILLI' FLAVIO</t>
  </si>
  <si>
    <t>CHIERICHETTI LUCA</t>
  </si>
  <si>
    <t>ZOCCHI MATTIA</t>
  </si>
  <si>
    <t>GABURRO ALESSANDRO</t>
  </si>
  <si>
    <t>SSD SCHIANTARELLI</t>
  </si>
  <si>
    <t>MARGIONTI MATTEO</t>
  </si>
  <si>
    <t>WOLFART LUCA</t>
  </si>
  <si>
    <t>COLETTA RICCARDO</t>
  </si>
  <si>
    <t>OCCHI MARIA LETIZIA</t>
  </si>
  <si>
    <t>CAPRINI RASHIBA</t>
  </si>
  <si>
    <t>VARALLI ELEONORA</t>
  </si>
  <si>
    <t>MALACRIDA VIRGINIA</t>
  </si>
  <si>
    <t>WOLFART ALESSANDRO</t>
  </si>
  <si>
    <t>BALDO FLAVIO</t>
  </si>
  <si>
    <t>COLOMBO SEBASTIAN</t>
  </si>
  <si>
    <t>IANNELLO BEATRICE</t>
  </si>
  <si>
    <t>ASD ACQUAGYM</t>
  </si>
  <si>
    <t>ASD ACQUAGIM</t>
  </si>
  <si>
    <t>ASD AQUAGIM</t>
  </si>
  <si>
    <t>DEGRADI ALICE</t>
  </si>
  <si>
    <t>ASD AQUAGYM</t>
  </si>
  <si>
    <t>CAVAGLIATO WILLIAM</t>
  </si>
  <si>
    <t>TOBANELLI NICOLA</t>
  </si>
  <si>
    <t>FONTANA MASSIMO</t>
  </si>
  <si>
    <t>FABRIS MARGHERITA</t>
  </si>
  <si>
    <t>ASD NP VAREDO</t>
  </si>
  <si>
    <t>ASD A TEAM</t>
  </si>
  <si>
    <t xml:space="preserve"> </t>
  </si>
  <si>
    <t>SIRBU RADU</t>
  </si>
  <si>
    <t>BORGONOVO REBECCA</t>
  </si>
  <si>
    <t>WOLFART CATERINA</t>
  </si>
  <si>
    <t>LEONE ANDREA</t>
  </si>
  <si>
    <t>VINCI AURORA</t>
  </si>
  <si>
    <t>TOSI CAROLINA</t>
  </si>
  <si>
    <t>FOSSATI MATTIA</t>
  </si>
  <si>
    <t>PITTACOLO ANDREA</t>
  </si>
  <si>
    <t>1756 SOCIETA' NUOTO CASTIGLIONE</t>
  </si>
  <si>
    <t>ARCOLIN PAOLA</t>
  </si>
  <si>
    <t>ASD NPV</t>
  </si>
  <si>
    <t>MASCHIO CLAUDIA</t>
  </si>
  <si>
    <t>LAMBRUGHI CARLOTTA</t>
  </si>
  <si>
    <t>RONCHI CAMILLA</t>
  </si>
  <si>
    <t>FORMILLO CARLOTTA</t>
  </si>
  <si>
    <t>GATTI ELENA</t>
  </si>
  <si>
    <t>ANTONIOLI LISA</t>
  </si>
  <si>
    <t>FORNONI CAMILLA</t>
  </si>
  <si>
    <t>ZECCA MATILDE</t>
  </si>
  <si>
    <t>BANFI RICCARDO</t>
  </si>
  <si>
    <t>SASSI GIACOMO</t>
  </si>
  <si>
    <t>TOFFOLET DAVIDE</t>
  </si>
  <si>
    <t>MAZZEO EDOARDO</t>
  </si>
  <si>
    <t>BRUNO FABIO</t>
  </si>
  <si>
    <t>GIORGINI STEFANO</t>
  </si>
  <si>
    <t>ALBERGONI LUCREZIA</t>
  </si>
  <si>
    <t>ACRI IRIS</t>
  </si>
  <si>
    <t>BANFI BEATRICE</t>
  </si>
  <si>
    <t>FERRIAN SOFIA</t>
  </si>
  <si>
    <t>PIURI ANGELICA</t>
  </si>
  <si>
    <t>GIAVARINI GIORGIA</t>
  </si>
  <si>
    <t>TRI ONDAVERDE</t>
  </si>
  <si>
    <t>COLOMBO GIADA</t>
  </si>
  <si>
    <t>DRAGONI CHIARA</t>
  </si>
  <si>
    <t>GULLA' ELISA</t>
  </si>
  <si>
    <t>GAMBARANA CAMILLA</t>
  </si>
  <si>
    <t>RADICE SOFIA</t>
  </si>
  <si>
    <t>TRI. ONDAVERDE</t>
  </si>
  <si>
    <t>NOLLI CARLO EDOARDO</t>
  </si>
  <si>
    <t>ASCHBERGHER MAX</t>
  </si>
  <si>
    <t>CATTANEO MAURO</t>
  </si>
  <si>
    <t>TRI. NEW GENERATION</t>
  </si>
  <si>
    <t>ZECCA EDOARDO</t>
  </si>
  <si>
    <t>MONTINI BELLOSIO RICCARDO</t>
  </si>
  <si>
    <t>NEVILL SEBASTIAN</t>
  </si>
  <si>
    <t>FORNONI GIULIO</t>
  </si>
  <si>
    <t>GULLI' GIACOMO</t>
  </si>
  <si>
    <t>PREZIOSO NOCOLO'</t>
  </si>
  <si>
    <t>ALLIERI LUDOVICO</t>
  </si>
  <si>
    <t>COLOMBO MATTIA</t>
  </si>
  <si>
    <t>MANGIAROTTI MATTIA</t>
  </si>
  <si>
    <t>MAPELLI JACOPO</t>
  </si>
  <si>
    <t>NEMBRO LEONARDO</t>
  </si>
  <si>
    <t>DELLI CARRI LORENZO</t>
  </si>
  <si>
    <t>PEREGO LUCA</t>
  </si>
  <si>
    <t>RIZZI TOMMASO</t>
  </si>
  <si>
    <t>IASELLI RICCARDO</t>
  </si>
  <si>
    <t>CATALDO SAMUELE</t>
  </si>
  <si>
    <t>GERBI CHISTIAN</t>
  </si>
  <si>
    <t>PANIGADA RICCARDO</t>
  </si>
  <si>
    <t>LUINETTI RICCARDO</t>
  </si>
  <si>
    <t>GIRARDI ALVISE</t>
  </si>
  <si>
    <t>MANCIN RYAN</t>
  </si>
  <si>
    <t>BONAFIN GABRIELE</t>
  </si>
  <si>
    <t>STRIPPOLI MATTIA</t>
  </si>
  <si>
    <t>RISI GIACOMO</t>
  </si>
  <si>
    <t>TAMAGNI PIETRO GIACOMO</t>
  </si>
  <si>
    <t>RIZZO THOMAS</t>
  </si>
  <si>
    <t>LASCALA ANDREA</t>
  </si>
  <si>
    <t>TRIATHLON NEW GENERATION</t>
  </si>
  <si>
    <t>GEROLIN REBECCA</t>
  </si>
  <si>
    <t>BIANCHI ERJA</t>
  </si>
  <si>
    <t>COGO SOFIA</t>
  </si>
  <si>
    <t>MACRI' GIULIA</t>
  </si>
  <si>
    <t>ULIANO ANNA</t>
  </si>
  <si>
    <t>GILARDONI MATILDE</t>
  </si>
  <si>
    <t>NEVILL MARGAUX</t>
  </si>
  <si>
    <t>GRECCHI NICOLETTA</t>
  </si>
  <si>
    <t>OLDRATI MARTA</t>
  </si>
  <si>
    <t>PASHA AURORA</t>
  </si>
  <si>
    <t>ZANON CHIARA</t>
  </si>
  <si>
    <t>GRAZIA AURURA</t>
  </si>
  <si>
    <t>DE AMBROGI NICOLE</t>
  </si>
  <si>
    <t>BRUNO BEATRICE</t>
  </si>
  <si>
    <t>FERRARI EMMA</t>
  </si>
  <si>
    <t>FORZINETTI EDOARDO</t>
  </si>
  <si>
    <t>MAZZETTI MARCO</t>
  </si>
  <si>
    <t>SALOGNI TOMMASO</t>
  </si>
  <si>
    <t>LAPOMARDA WILLIAM</t>
  </si>
  <si>
    <t>FONTANA FLAVIO</t>
  </si>
  <si>
    <t>MARTEGANI MANUEL</t>
  </si>
  <si>
    <t>FREGGI ALESSANDRO</t>
  </si>
  <si>
    <t>GEROLIN DAVIDE</t>
  </si>
  <si>
    <t>TOFANETTI NICOLA ENEA</t>
  </si>
  <si>
    <t>GIORGINI GIACOMO</t>
  </si>
  <si>
    <t>SPREAFICO PIETRO</t>
  </si>
  <si>
    <t>FACCHINI IVAN</t>
  </si>
  <si>
    <t>CATALDO ERIC</t>
  </si>
  <si>
    <t>BATTAGLIA FILIPPO</t>
  </si>
  <si>
    <t>GINOCCHIO NICOLA EMANUELE</t>
  </si>
  <si>
    <t>ORLANDONI CESARE</t>
  </si>
  <si>
    <t>FERRIAN ALEX</t>
  </si>
  <si>
    <t>TAMAGNI SERGIO EDOARDO</t>
  </si>
  <si>
    <t>BRIGLIADORI CESARE</t>
  </si>
  <si>
    <t>ZOPPI ALESSIO</t>
  </si>
  <si>
    <t>RIVA SAMUELE</t>
  </si>
  <si>
    <t>IMPIOMBATO ALESSANDRO</t>
  </si>
  <si>
    <t>FUMAGALLI SAMUELE</t>
  </si>
  <si>
    <t>TENDERINI FILIPPO</t>
  </si>
  <si>
    <t>DELANIN AMEL</t>
  </si>
  <si>
    <t>MAINO MATTIA</t>
  </si>
  <si>
    <t>ZECCA EMANUELE</t>
  </si>
  <si>
    <t>BONANDINI ELIA</t>
  </si>
  <si>
    <t>STRIPPOLI RICCARDO</t>
  </si>
  <si>
    <t>DI NUNZIO OMAR</t>
  </si>
  <si>
    <t>GESUATI ALESSIO</t>
  </si>
  <si>
    <t>TRI. NEW GENWRATION</t>
  </si>
  <si>
    <t>COSTA FEDERICO</t>
  </si>
  <si>
    <t>ROSSI RICCARDO</t>
  </si>
  <si>
    <t>MANZINI MATTEO</t>
  </si>
  <si>
    <t>SASSI FILIPPO</t>
  </si>
  <si>
    <t>QUAGGIO SEBASTIANO</t>
  </si>
  <si>
    <t>BODO LEONARDO</t>
  </si>
  <si>
    <t>USAI SAMUELE</t>
  </si>
  <si>
    <t>PRESTINI RICCARDO</t>
  </si>
  <si>
    <t>GRECO MATTIA</t>
  </si>
  <si>
    <t>VIOLA ALESSANDRO</t>
  </si>
  <si>
    <t>GUASTI ELENA</t>
  </si>
  <si>
    <t>BELLAVITI AURELIA</t>
  </si>
  <si>
    <t>CATTANEO MARTA</t>
  </si>
  <si>
    <t>RUZZO EMMA</t>
  </si>
  <si>
    <t>RADICE GIORGIA</t>
  </si>
  <si>
    <t>PARISI SVEVA</t>
  </si>
  <si>
    <t>BERANGER ALICE</t>
  </si>
  <si>
    <t>CANTONI VALENTINA</t>
  </si>
  <si>
    <t>BRIGLIADORI CATERINA</t>
  </si>
  <si>
    <t>BERTONI GIORGIA</t>
  </si>
  <si>
    <t>PANIGADA FRANCESCA</t>
  </si>
  <si>
    <t>GRECCHI ALESSIA</t>
  </si>
  <si>
    <t>TAMAGNI MARTA VITTORIA</t>
  </si>
  <si>
    <t>BALESTRA COLLADIO ALICE</t>
  </si>
  <si>
    <t>LUSIGNANI ELISA</t>
  </si>
  <si>
    <t>ESCHILLO SILVIA</t>
  </si>
  <si>
    <t>PERSICHITTI GIULIA</t>
  </si>
  <si>
    <t>MAZZOCCHI OLMO</t>
  </si>
  <si>
    <t>BASSI FILIPPO</t>
  </si>
  <si>
    <t>ZAMPIERI MATTEO</t>
  </si>
  <si>
    <t>QUINTAVALLE MATTIA</t>
  </si>
  <si>
    <t>MANELLI FEDERICO</t>
  </si>
  <si>
    <t>PREZIOSO TOMMASO</t>
  </si>
  <si>
    <t>ARCHI MATTEO</t>
  </si>
  <si>
    <t>DI GENOVA ERIK</t>
  </si>
  <si>
    <t>CRESCENZIO STEFANO</t>
  </si>
  <si>
    <t>LONGHI ANDREA</t>
  </si>
  <si>
    <t>GANGI GIACOMO</t>
  </si>
  <si>
    <t>BRIZZOLARI TOMMASO</t>
  </si>
  <si>
    <t>CARESANA GIANANDREA</t>
  </si>
  <si>
    <t>COLUCCI MARCO</t>
  </si>
  <si>
    <t>PHAN THANH TAM ALESSANDRO</t>
  </si>
  <si>
    <t>FERRIAN ANDREA</t>
  </si>
  <si>
    <t>MANARA PAOLO FRANCESCO</t>
  </si>
  <si>
    <t>DI GIORGI GIORGIO</t>
  </si>
  <si>
    <t>MONGIARDO FRANCESCO</t>
  </si>
  <si>
    <t>MIGNACCA SIMONE BARTOLOMEO</t>
  </si>
  <si>
    <t>MERONI LORENZO</t>
  </si>
  <si>
    <t>PISCETTA FEDERICO</t>
  </si>
  <si>
    <t>MARZORATI MARCO</t>
  </si>
  <si>
    <t>MASUELLI MARCO EMANUELE</t>
  </si>
  <si>
    <t>BERGAMIN SOPHIA</t>
  </si>
  <si>
    <t>MAURI LORENZO</t>
  </si>
  <si>
    <t>MONTALBETTI SAMUELE</t>
  </si>
  <si>
    <t>CECCHETTO NOAH</t>
  </si>
  <si>
    <t>CONTUBRIA FABIO</t>
  </si>
  <si>
    <t>1590</t>
  </si>
  <si>
    <t>1298</t>
  </si>
  <si>
    <t>1843</t>
  </si>
  <si>
    <t>TRIATHLON PRATOGRANDE</t>
  </si>
  <si>
    <t>1174</t>
  </si>
  <si>
    <t>2144</t>
  </si>
  <si>
    <t>2199</t>
  </si>
  <si>
    <t>1115</t>
  </si>
  <si>
    <t>2027</t>
  </si>
  <si>
    <t>SKY LINE NUOTO</t>
  </si>
  <si>
    <t>CEDDIA LAURA</t>
  </si>
  <si>
    <t>SACCHI PAOLA</t>
  </si>
  <si>
    <t>LOCATELLI MATILDE</t>
  </si>
  <si>
    <t>BARNI GIANNI' LUCREZIA</t>
  </si>
  <si>
    <t>GREGUOLDO BEATRICE</t>
  </si>
  <si>
    <t>VERGANI CHIARA</t>
  </si>
  <si>
    <t>SPREAFICO SOFIA</t>
  </si>
  <si>
    <t>RIVA CLAUDIA</t>
  </si>
  <si>
    <t>BRAMBILLASCA FIAMMETTA</t>
  </si>
  <si>
    <t>COSTA MADDALENA</t>
  </si>
  <si>
    <t>MERLI FRANCESCA</t>
  </si>
  <si>
    <t>SACCO BEATRICE</t>
  </si>
  <si>
    <t>DAGRADI GIORGIA</t>
  </si>
  <si>
    <t>HEFFLER GIORGIA</t>
  </si>
  <si>
    <t>1213</t>
  </si>
  <si>
    <t>1886</t>
  </si>
  <si>
    <t>707</t>
  </si>
  <si>
    <t>1773</t>
  </si>
  <si>
    <t>TESTA FEDERICO</t>
  </si>
  <si>
    <t>CANTU' LEONARDO</t>
  </si>
  <si>
    <t>POZZI PIETRO</t>
  </si>
  <si>
    <t>CONFALONIERI RICCARDO</t>
  </si>
  <si>
    <t>LEONE EDOARDO GIUSEPPE</t>
  </si>
  <si>
    <t>DELL'ERA LUCA</t>
  </si>
  <si>
    <t>BASANI SAMUELE GENEROSO</t>
  </si>
  <si>
    <t>TOVAGLIERI LUCA</t>
  </si>
  <si>
    <t>BIFFI LEONARDO</t>
  </si>
  <si>
    <t>FORMENTI RICCARDO</t>
  </si>
  <si>
    <t>RUZZO DIEGO</t>
  </si>
  <si>
    <t>BUONO CHRISTIAN</t>
  </si>
  <si>
    <t>BATTAINI SIMONE</t>
  </si>
  <si>
    <t>MENASSI MATTEO</t>
  </si>
  <si>
    <t>DEPONTI ALESSANDRO</t>
  </si>
  <si>
    <t>MAESTRI NICOLO'</t>
  </si>
  <si>
    <t>MIGNACCA NICOLO'</t>
  </si>
  <si>
    <t>ZAMBONIN CARLO</t>
  </si>
  <si>
    <t>ZIPETE SAMUELE</t>
  </si>
  <si>
    <t>BINI ALBERTO</t>
  </si>
  <si>
    <t>SCHULZE PATRICK</t>
  </si>
  <si>
    <t>ARIENTI GIORGIO</t>
  </si>
  <si>
    <t>BORGHI FEDERICO</t>
  </si>
  <si>
    <t>GAZZANIGA MANUEL</t>
  </si>
  <si>
    <t>MORINO LORENZO</t>
  </si>
  <si>
    <t>ZANONI CRISTIANO</t>
  </si>
  <si>
    <t>MAGGIORE TOMMASO</t>
  </si>
  <si>
    <t>MOLA LUCIANO</t>
  </si>
  <si>
    <t>MALACRIDA RODOLFO</t>
  </si>
  <si>
    <t>NEIVA BIANCHI LUCAS</t>
  </si>
  <si>
    <t>PASTORIO ELISA</t>
  </si>
  <si>
    <t>LAVANGA GIANLUCA</t>
  </si>
  <si>
    <t>SALI MATTEO</t>
  </si>
  <si>
    <t>TOGNI MATTEO</t>
  </si>
  <si>
    <t>MARTINAS MARIA ROSA</t>
  </si>
  <si>
    <t>RICCA VIOLA</t>
  </si>
  <si>
    <t>BUSETTI DAVIDE</t>
  </si>
  <si>
    <t>REBECCHI MATTEO</t>
  </si>
  <si>
    <t>STRINGA BEATRICE</t>
  </si>
  <si>
    <t>GERMANI ELEONORA</t>
  </si>
  <si>
    <t>PIERANGELI ISABELLA</t>
  </si>
  <si>
    <t>LAZZARIN SOFIA</t>
  </si>
  <si>
    <t>GUERRA GIORGIO</t>
  </si>
  <si>
    <t>ALBANESE JACOPO</t>
  </si>
  <si>
    <t>FORZINETTI ALBERTO</t>
  </si>
  <si>
    <t>GILARDONI STEFANO</t>
  </si>
  <si>
    <t>BIANCHETTI MATTEO</t>
  </si>
  <si>
    <t>VIVIANI DAVIDE</t>
  </si>
  <si>
    <t>CANOTTIERI GARDA</t>
  </si>
  <si>
    <t>CANOTTIERI GARDA SALO'</t>
  </si>
  <si>
    <t>SSD SCHIANTARELLI ASOLA</t>
  </si>
  <si>
    <t>BUSETTI GABRIEL</t>
  </si>
  <si>
    <t>BRUNORI NICOLA</t>
  </si>
  <si>
    <t>DANDOLO GIACOMO</t>
  </si>
  <si>
    <t>POZZI ALICE</t>
  </si>
  <si>
    <t>BRUNI LUCA</t>
  </si>
  <si>
    <t>RUZZO PIETRO</t>
  </si>
  <si>
    <t>TOMMASI IVAN</t>
  </si>
  <si>
    <t>BALACCO ALBERTO</t>
  </si>
  <si>
    <t>TOGNI STEFANO</t>
  </si>
  <si>
    <t>PONTIERI ALICE CARLA</t>
  </si>
  <si>
    <t>CATTINA MARGHERITA</t>
  </si>
  <si>
    <t>D'URSO EMMA</t>
  </si>
  <si>
    <t>PAGANINI STEFANIA</t>
  </si>
  <si>
    <t>FAVINI VITTORIA MARIA</t>
  </si>
  <si>
    <t>MORI NICOLE</t>
  </si>
  <si>
    <t>AVANZI ILARIA</t>
  </si>
  <si>
    <t>GUERRA GIULIA</t>
  </si>
  <si>
    <t>BERGAMIN ANGELICA</t>
  </si>
  <si>
    <t>MORI MARTINA</t>
  </si>
  <si>
    <t>SARTORI GIADA</t>
  </si>
  <si>
    <t>LOSMA TOMMASO</t>
  </si>
  <si>
    <t>STEEL TRIATHLON</t>
  </si>
  <si>
    <t>STEEL TRIATLON</t>
  </si>
  <si>
    <t>GAMBAZZA MIRKO</t>
  </si>
  <si>
    <t>FRUSCONI ALESSANDRO</t>
  </si>
  <si>
    <t>ULIANO LORENZO</t>
  </si>
  <si>
    <t>ETTOUMANI WALID</t>
  </si>
  <si>
    <t>ZOPPI DANILO</t>
  </si>
  <si>
    <t>SBIRZIOLA REBECCA</t>
  </si>
  <si>
    <t>POPA MARIA ALEXANDRA</t>
  </si>
  <si>
    <t>ROSA GAIA</t>
  </si>
  <si>
    <t>ROSA ALESSIA</t>
  </si>
  <si>
    <t>ORLANDINI RIDINI SOFIA</t>
  </si>
  <si>
    <t>ROMANO ANDREA</t>
  </si>
  <si>
    <t>PRESOTTO LEONARDO</t>
  </si>
  <si>
    <t>NEGRI GIULIO</t>
  </si>
  <si>
    <t>GIOTTOLI MATTEO</t>
  </si>
  <si>
    <t>CATTANEO RICCARDO</t>
  </si>
  <si>
    <t>COSTADANCHE THEOPHIL ANDREI</t>
  </si>
  <si>
    <t>DANDOLO PIETRO</t>
  </si>
  <si>
    <t>TESTA MAURIZIO</t>
  </si>
  <si>
    <t>SCAGLIA ALEX</t>
  </si>
  <si>
    <t>PONTI MATTEO</t>
  </si>
  <si>
    <t>DEMA ALESSANDRO</t>
  </si>
  <si>
    <t>COLOMBO CHIARA</t>
  </si>
  <si>
    <t>MONTANI MARTINA</t>
  </si>
  <si>
    <t>POLI SILVIA</t>
  </si>
  <si>
    <t>ALBANESE MATTIA</t>
  </si>
  <si>
    <t>MILANI PAOLO VITTORIO</t>
  </si>
  <si>
    <t>FERRAINA PAOLO GIUSEPPE</t>
  </si>
  <si>
    <t>RUGGERI NICHOLAS</t>
  </si>
  <si>
    <t>GHELFI LORENZO MASSIMO</t>
  </si>
  <si>
    <t>PALAZZO ALEX</t>
  </si>
  <si>
    <t>DIL GRUPPO CICLISTICO PREALPI</t>
  </si>
  <si>
    <t>DIL. GRUPPO CICLISTICO PREALPI</t>
  </si>
  <si>
    <t>FRUSCONI LEONARDO</t>
  </si>
  <si>
    <t>BOLIS ALESSANDRO</t>
  </si>
  <si>
    <t>VINCI PIETRO</t>
  </si>
  <si>
    <t>PETTINELLI MARCO</t>
  </si>
  <si>
    <t>SSD CHIANTARELLI ASOLA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</si>
</sst>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Attivo&quot;;&quot;Attivo&quot;;&quot;Disattivo&quot;"/>
  </numFmts>
  <fonts count="6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u val="single"/>
      <sz val="12"/>
      <name val="Calibri"/>
      <family val="2"/>
    </font>
    <font>
      <sz val="12"/>
      <name val="Verdana"/>
      <family val="2"/>
    </font>
    <font>
      <sz val="12"/>
      <name val="Calibri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u val="single"/>
      <sz val="12"/>
      <color indexed="30"/>
      <name val="Calibri"/>
      <family val="2"/>
    </font>
    <font>
      <sz val="12"/>
      <color indexed="8"/>
      <name val="Verdana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30"/>
      <name val="Arial"/>
      <family val="2"/>
    </font>
    <font>
      <i/>
      <sz val="12"/>
      <color indexed="8"/>
      <name val="Arial"/>
      <family val="2"/>
    </font>
    <font>
      <b/>
      <u val="single"/>
      <sz val="12"/>
      <color indexed="30"/>
      <name val="Calibri"/>
      <family val="2"/>
    </font>
    <font>
      <b/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Calibri"/>
      <family val="2"/>
    </font>
    <font>
      <sz val="12"/>
      <color theme="1"/>
      <name val="Verdana"/>
      <family val="2"/>
    </font>
    <font>
      <u val="single"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  <font>
      <i/>
      <sz val="12"/>
      <color theme="1"/>
      <name val="Arial"/>
      <family val="2"/>
    </font>
    <font>
      <b/>
      <u val="single"/>
      <sz val="12"/>
      <color theme="10"/>
      <name val="Calibri"/>
      <family val="2"/>
    </font>
    <font>
      <b/>
      <sz val="12"/>
      <color theme="1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56" fillId="0" borderId="17" xfId="0" applyFont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2" fillId="35" borderId="16" xfId="0" applyFont="1" applyFill="1" applyBorder="1" applyAlignment="1">
      <alignment horizontal="center"/>
    </xf>
    <xf numFmtId="0" fontId="57" fillId="0" borderId="17" xfId="36" applyFont="1" applyBorder="1" applyAlignment="1" applyProtection="1">
      <alignment horizontal="left" wrapText="1"/>
      <protection/>
    </xf>
    <xf numFmtId="0" fontId="58" fillId="0" borderId="17" xfId="0" applyFont="1" applyBorder="1" applyAlignment="1">
      <alignment horizontal="center" wrapText="1"/>
    </xf>
    <xf numFmtId="0" fontId="1" fillId="0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8" fillId="0" borderId="17" xfId="36" applyFont="1" applyFill="1" applyBorder="1" applyAlignment="1" applyProtection="1">
      <alignment horizontal="left" wrapText="1"/>
      <protection/>
    </xf>
    <xf numFmtId="0" fontId="9" fillId="0" borderId="17" xfId="0" applyFont="1" applyFill="1" applyBorder="1" applyAlignment="1">
      <alignment horizontal="center" wrapText="1"/>
    </xf>
    <xf numFmtId="0" fontId="1" fillId="0" borderId="19" xfId="0" applyFont="1" applyBorder="1" applyAlignment="1">
      <alignment/>
    </xf>
    <xf numFmtId="0" fontId="1" fillId="33" borderId="0" xfId="0" applyFont="1" applyFill="1" applyAlignment="1">
      <alignment/>
    </xf>
    <xf numFmtId="0" fontId="1" fillId="35" borderId="21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57" fillId="0" borderId="17" xfId="36" applyFont="1" applyFill="1" applyBorder="1" applyAlignment="1" applyProtection="1">
      <alignment horizontal="left" wrapText="1"/>
      <protection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37" borderId="16" xfId="0" applyFont="1" applyFill="1" applyBorder="1" applyAlignment="1">
      <alignment/>
    </xf>
    <xf numFmtId="0" fontId="6" fillId="38" borderId="16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8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8" fillId="0" borderId="0" xfId="36" applyFont="1" applyFill="1" applyAlignment="1" applyProtection="1">
      <alignment horizontal="left" wrapText="1"/>
      <protection/>
    </xf>
    <xf numFmtId="1" fontId="1" fillId="0" borderId="0" xfId="0" applyNumberFormat="1" applyFont="1" applyAlignment="1">
      <alignment/>
    </xf>
    <xf numFmtId="1" fontId="1" fillId="0" borderId="13" xfId="0" applyNumberFormat="1" applyFont="1" applyFill="1" applyBorder="1" applyAlignment="1">
      <alignment/>
    </xf>
    <xf numFmtId="0" fontId="1" fillId="0" borderId="17" xfId="0" applyFont="1" applyBorder="1" applyAlignment="1">
      <alignment horizontal="center"/>
    </xf>
    <xf numFmtId="1" fontId="1" fillId="0" borderId="13" xfId="0" applyNumberFormat="1" applyFont="1" applyFill="1" applyBorder="1" applyAlignment="1">
      <alignment/>
    </xf>
    <xf numFmtId="0" fontId="59" fillId="0" borderId="17" xfId="36" applyFont="1" applyBorder="1" applyAlignment="1" applyProtection="1">
      <alignment horizontal="left" wrapText="1"/>
      <protection/>
    </xf>
    <xf numFmtId="0" fontId="56" fillId="0" borderId="13" xfId="0" applyFont="1" applyFill="1" applyBorder="1" applyAlignment="1">
      <alignment/>
    </xf>
    <xf numFmtId="0" fontId="56" fillId="0" borderId="13" xfId="0" applyFont="1" applyBorder="1" applyAlignment="1">
      <alignment/>
    </xf>
    <xf numFmtId="0" fontId="56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56" fillId="0" borderId="15" xfId="0" applyFont="1" applyBorder="1" applyAlignment="1">
      <alignment/>
    </xf>
    <xf numFmtId="0" fontId="56" fillId="39" borderId="17" xfId="0" applyFont="1" applyFill="1" applyBorder="1" applyAlignment="1">
      <alignment/>
    </xf>
    <xf numFmtId="0" fontId="1" fillId="39" borderId="17" xfId="0" applyFont="1" applyFill="1" applyBorder="1" applyAlignment="1">
      <alignment/>
    </xf>
    <xf numFmtId="0" fontId="56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57" fillId="0" borderId="24" xfId="36" applyFont="1" applyBorder="1" applyAlignment="1" applyProtection="1">
      <alignment horizontal="left" wrapText="1"/>
      <protection/>
    </xf>
    <xf numFmtId="0" fontId="1" fillId="0" borderId="1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5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14" borderId="17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56" fillId="0" borderId="13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18" xfId="0" applyNumberFormat="1" applyFont="1" applyFill="1" applyBorder="1" applyAlignment="1">
      <alignment horizontal="center"/>
    </xf>
    <xf numFmtId="0" fontId="56" fillId="0" borderId="18" xfId="0" applyFont="1" applyBorder="1" applyAlignment="1">
      <alignment horizontal="center" wrapText="1"/>
    </xf>
    <xf numFmtId="0" fontId="1" fillId="0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0" fontId="60" fillId="0" borderId="17" xfId="36" applyFont="1" applyBorder="1" applyAlignment="1" applyProtection="1">
      <alignment horizontal="left" wrapText="1"/>
      <protection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56" fillId="0" borderId="17" xfId="0" applyFont="1" applyBorder="1" applyAlignment="1">
      <alignment/>
    </xf>
    <xf numFmtId="0" fontId="57" fillId="0" borderId="15" xfId="36" applyFont="1" applyBorder="1" applyAlignment="1" applyProtection="1">
      <alignment horizontal="left" wrapText="1"/>
      <protection/>
    </xf>
    <xf numFmtId="0" fontId="1" fillId="0" borderId="14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39" borderId="24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2" fillId="0" borderId="26" xfId="0" applyFont="1" applyFill="1" applyBorder="1" applyAlignment="1">
      <alignment/>
    </xf>
    <xf numFmtId="0" fontId="11" fillId="0" borderId="28" xfId="36" applyFont="1" applyBorder="1" applyAlignment="1" applyProtection="1">
      <alignment horizontal="left" wrapText="1"/>
      <protection/>
    </xf>
    <xf numFmtId="0" fontId="11" fillId="0" borderId="13" xfId="36" applyFont="1" applyBorder="1" applyAlignment="1" applyProtection="1">
      <alignment horizontal="left" wrapText="1"/>
      <protection/>
    </xf>
    <xf numFmtId="0" fontId="11" fillId="0" borderId="15" xfId="36" applyFont="1" applyBorder="1" applyAlignment="1" applyProtection="1">
      <alignment horizontal="left" wrapText="1"/>
      <protection/>
    </xf>
    <xf numFmtId="0" fontId="1" fillId="0" borderId="24" xfId="0" applyFont="1" applyBorder="1" applyAlignment="1">
      <alignment horizontal="center"/>
    </xf>
    <xf numFmtId="0" fontId="1" fillId="0" borderId="31" xfId="0" applyFont="1" applyFill="1" applyBorder="1" applyAlignment="1">
      <alignment/>
    </xf>
    <xf numFmtId="0" fontId="6" fillId="36" borderId="33" xfId="0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0" fontId="1" fillId="0" borderId="24" xfId="0" applyFont="1" applyBorder="1" applyAlignment="1">
      <alignment/>
    </xf>
    <xf numFmtId="0" fontId="6" fillId="36" borderId="34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" fillId="0" borderId="17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0" fontId="2" fillId="40" borderId="15" xfId="0" applyFont="1" applyFill="1" applyBorder="1" applyAlignment="1">
      <alignment/>
    </xf>
    <xf numFmtId="0" fontId="2" fillId="40" borderId="28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33" borderId="26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39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56" fillId="0" borderId="13" xfId="0" applyFont="1" applyFill="1" applyBorder="1" applyAlignment="1">
      <alignment horizontal="center" wrapText="1"/>
    </xf>
    <xf numFmtId="0" fontId="62" fillId="0" borderId="13" xfId="36" applyFont="1" applyFill="1" applyBorder="1" applyAlignment="1" applyProtection="1">
      <alignment horizontal="left" wrapText="1"/>
      <protection/>
    </xf>
    <xf numFmtId="0" fontId="62" fillId="0" borderId="13" xfId="36" applyFont="1" applyBorder="1" applyAlignment="1" applyProtection="1">
      <alignment horizontal="left" wrapText="1"/>
      <protection/>
    </xf>
    <xf numFmtId="0" fontId="1" fillId="0" borderId="20" xfId="0" applyFont="1" applyBorder="1" applyAlignment="1">
      <alignment/>
    </xf>
    <xf numFmtId="0" fontId="56" fillId="0" borderId="17" xfId="0" applyFont="1" applyFill="1" applyBorder="1" applyAlignment="1">
      <alignment horizontal="center" wrapText="1"/>
    </xf>
    <xf numFmtId="0" fontId="62" fillId="0" borderId="17" xfId="36" applyFont="1" applyFill="1" applyBorder="1" applyAlignment="1" applyProtection="1">
      <alignment horizontal="left" wrapText="1"/>
      <protection/>
    </xf>
    <xf numFmtId="0" fontId="58" fillId="0" borderId="17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60" fillId="0" borderId="17" xfId="36" applyFont="1" applyFill="1" applyBorder="1" applyAlignment="1" applyProtection="1">
      <alignment horizontal="left" wrapText="1"/>
      <protection/>
    </xf>
    <xf numFmtId="0" fontId="7" fillId="0" borderId="15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10" fillId="0" borderId="17" xfId="36" applyFont="1" applyFill="1" applyBorder="1" applyAlignment="1" applyProtection="1">
      <alignment horizontal="left" wrapText="1"/>
      <protection/>
    </xf>
    <xf numFmtId="1" fontId="1" fillId="0" borderId="18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39" borderId="38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24" xfId="0" applyFont="1" applyFill="1" applyBorder="1" applyAlignment="1">
      <alignment/>
    </xf>
    <xf numFmtId="0" fontId="56" fillId="0" borderId="28" xfId="0" applyFont="1" applyFill="1" applyBorder="1" applyAlignment="1">
      <alignment/>
    </xf>
    <xf numFmtId="0" fontId="57" fillId="0" borderId="28" xfId="36" applyFont="1" applyFill="1" applyBorder="1" applyAlignment="1" applyProtection="1">
      <alignment horizontal="left" wrapText="1"/>
      <protection/>
    </xf>
    <xf numFmtId="0" fontId="64" fillId="0" borderId="28" xfId="36" applyFont="1" applyFill="1" applyBorder="1" applyAlignment="1" applyProtection="1">
      <alignment horizontal="left" wrapText="1"/>
      <protection/>
    </xf>
    <xf numFmtId="0" fontId="2" fillId="0" borderId="2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1" fillId="0" borderId="17" xfId="36" applyFont="1" applyFill="1" applyBorder="1" applyAlignment="1" applyProtection="1">
      <alignment horizontal="left" wrapText="1"/>
      <protection/>
    </xf>
    <xf numFmtId="0" fontId="57" fillId="0" borderId="28" xfId="36" applyFont="1" applyBorder="1" applyAlignment="1" applyProtection="1">
      <alignment horizontal="left" wrapText="1"/>
      <protection/>
    </xf>
    <xf numFmtId="0" fontId="1" fillId="39" borderId="2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10" fillId="0" borderId="28" xfId="36" applyFont="1" applyFill="1" applyBorder="1" applyAlignment="1" applyProtection="1">
      <alignment horizontal="left" wrapText="1"/>
      <protection/>
    </xf>
    <xf numFmtId="0" fontId="1" fillId="0" borderId="38" xfId="0" applyFont="1" applyFill="1" applyBorder="1" applyAlignment="1">
      <alignment/>
    </xf>
    <xf numFmtId="0" fontId="11" fillId="0" borderId="17" xfId="36" applyFont="1" applyBorder="1" applyAlignment="1" applyProtection="1">
      <alignment horizontal="left" wrapText="1"/>
      <protection/>
    </xf>
    <xf numFmtId="0" fontId="2" fillId="0" borderId="15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57" fillId="0" borderId="15" xfId="36" applyFont="1" applyFill="1" applyBorder="1" applyAlignment="1" applyProtection="1">
      <alignment horizontal="left" wrapText="1"/>
      <protection/>
    </xf>
    <xf numFmtId="0" fontId="57" fillId="0" borderId="38" xfId="36" applyFont="1" applyFill="1" applyBorder="1" applyAlignment="1" applyProtection="1">
      <alignment horizontal="left" wrapText="1"/>
      <protection/>
    </xf>
    <xf numFmtId="0" fontId="1" fillId="0" borderId="39" xfId="0" applyNumberFormat="1" applyFont="1" applyFill="1" applyBorder="1" applyAlignment="1">
      <alignment horizontal="center"/>
    </xf>
    <xf numFmtId="0" fontId="56" fillId="0" borderId="28" xfId="0" applyFont="1" applyBorder="1" applyAlignment="1">
      <alignment/>
    </xf>
    <xf numFmtId="0" fontId="1" fillId="39" borderId="17" xfId="0" applyFont="1" applyFill="1" applyBorder="1" applyAlignment="1">
      <alignment/>
    </xf>
    <xf numFmtId="0" fontId="8" fillId="0" borderId="28" xfId="36" applyFont="1" applyFill="1" applyBorder="1" applyAlignment="1" applyProtection="1">
      <alignment horizontal="left" wrapText="1"/>
      <protection/>
    </xf>
    <xf numFmtId="0" fontId="1" fillId="0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6" fillId="0" borderId="24" xfId="0" applyFont="1" applyBorder="1" applyAlignment="1">
      <alignment horizontal="center" wrapText="1"/>
    </xf>
    <xf numFmtId="0" fontId="62" fillId="0" borderId="24" xfId="36" applyFont="1" applyBorder="1" applyAlignment="1" applyProtection="1">
      <alignment horizontal="left" wrapText="1"/>
      <protection/>
    </xf>
    <xf numFmtId="0" fontId="1" fillId="0" borderId="40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8" fillId="0" borderId="27" xfId="36" applyFont="1" applyFill="1" applyBorder="1" applyAlignment="1" applyProtection="1">
      <alignment horizontal="left" wrapText="1"/>
      <protection/>
    </xf>
    <xf numFmtId="0" fontId="58" fillId="0" borderId="27" xfId="0" applyFont="1" applyFill="1" applyBorder="1" applyAlignment="1">
      <alignment horizontal="center" wrapText="1"/>
    </xf>
    <xf numFmtId="0" fontId="57" fillId="0" borderId="27" xfId="36" applyFont="1" applyFill="1" applyBorder="1" applyAlignment="1" applyProtection="1">
      <alignment horizontal="left" wrapText="1"/>
      <protection/>
    </xf>
    <xf numFmtId="0" fontId="60" fillId="0" borderId="28" xfId="36" applyFont="1" applyBorder="1" applyAlignment="1" applyProtection="1">
      <alignment horizontal="left" wrapText="1"/>
      <protection/>
    </xf>
    <xf numFmtId="0" fontId="1" fillId="39" borderId="27" xfId="0" applyFont="1" applyFill="1" applyBorder="1" applyAlignment="1">
      <alignment/>
    </xf>
    <xf numFmtId="0" fontId="0" fillId="0" borderId="13" xfId="0" applyFill="1" applyBorder="1" applyAlignment="1">
      <alignment/>
    </xf>
    <xf numFmtId="0" fontId="11" fillId="0" borderId="23" xfId="36" applyFont="1" applyFill="1" applyBorder="1" applyAlignment="1" applyProtection="1">
      <alignment horizontal="left" wrapText="1"/>
      <protection/>
    </xf>
    <xf numFmtId="0" fontId="11" fillId="0" borderId="13" xfId="36" applyFont="1" applyFill="1" applyBorder="1" applyAlignment="1" applyProtection="1">
      <alignment horizontal="left" wrapText="1"/>
      <protection/>
    </xf>
    <xf numFmtId="0" fontId="1" fillId="0" borderId="31" xfId="0" applyFont="1" applyBorder="1" applyAlignment="1">
      <alignment/>
    </xf>
    <xf numFmtId="0" fontId="62" fillId="0" borderId="17" xfId="36" applyFont="1" applyBorder="1" applyAlignment="1" applyProtection="1">
      <alignment horizontal="left" wrapText="1"/>
      <protection/>
    </xf>
    <xf numFmtId="0" fontId="0" fillId="0" borderId="17" xfId="0" applyFill="1" applyBorder="1" applyAlignment="1">
      <alignment/>
    </xf>
    <xf numFmtId="0" fontId="56" fillId="0" borderId="40" xfId="0" applyFont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center" wrapText="1"/>
    </xf>
    <xf numFmtId="0" fontId="64" fillId="0" borderId="17" xfId="36" applyFont="1" applyFill="1" applyBorder="1" applyAlignment="1" applyProtection="1">
      <alignment horizontal="left" wrapText="1"/>
      <protection/>
    </xf>
    <xf numFmtId="0" fontId="56" fillId="39" borderId="24" xfId="0" applyFont="1" applyFill="1" applyBorder="1" applyAlignment="1">
      <alignment/>
    </xf>
    <xf numFmtId="0" fontId="58" fillId="0" borderId="13" xfId="0" applyFont="1" applyBorder="1" applyAlignment="1">
      <alignment horizontal="center" wrapText="1"/>
    </xf>
    <xf numFmtId="0" fontId="60" fillId="0" borderId="13" xfId="36" applyFont="1" applyBorder="1" applyAlignment="1" applyProtection="1">
      <alignment horizontal="left" wrapText="1"/>
      <protection/>
    </xf>
    <xf numFmtId="0" fontId="56" fillId="0" borderId="23" xfId="0" applyFont="1" applyBorder="1" applyAlignment="1">
      <alignment/>
    </xf>
    <xf numFmtId="0" fontId="1" fillId="41" borderId="17" xfId="0" applyFont="1" applyFill="1" applyBorder="1" applyAlignment="1">
      <alignment/>
    </xf>
    <xf numFmtId="0" fontId="58" fillId="0" borderId="24" xfId="0" applyFont="1" applyFill="1" applyBorder="1" applyAlignment="1">
      <alignment horizontal="center" wrapText="1"/>
    </xf>
    <xf numFmtId="0" fontId="57" fillId="0" borderId="24" xfId="36" applyFont="1" applyFill="1" applyBorder="1" applyAlignment="1" applyProtection="1">
      <alignment horizontal="left" wrapText="1"/>
      <protection/>
    </xf>
    <xf numFmtId="0" fontId="61" fillId="0" borderId="15" xfId="0" applyFont="1" applyFill="1" applyBorder="1" applyAlignment="1">
      <alignment horizontal="center"/>
    </xf>
    <xf numFmtId="0" fontId="58" fillId="0" borderId="38" xfId="0" applyFont="1" applyBorder="1" applyAlignment="1">
      <alignment horizontal="center" wrapText="1"/>
    </xf>
    <xf numFmtId="0" fontId="59" fillId="0" borderId="24" xfId="36" applyFont="1" applyFill="1" applyBorder="1" applyAlignment="1" applyProtection="1">
      <alignment horizontal="left" wrapText="1"/>
      <protection/>
    </xf>
    <xf numFmtId="0" fontId="58" fillId="0" borderId="27" xfId="0" applyFont="1" applyBorder="1" applyAlignment="1">
      <alignment horizontal="center" wrapText="1"/>
    </xf>
    <xf numFmtId="0" fontId="59" fillId="0" borderId="27" xfId="36" applyFont="1" applyBorder="1" applyAlignment="1" applyProtection="1">
      <alignment horizontal="left" wrapText="1"/>
      <protection/>
    </xf>
    <xf numFmtId="0" fontId="1" fillId="0" borderId="38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3" xfId="0" applyBorder="1" applyAlignment="1">
      <alignment/>
    </xf>
    <xf numFmtId="0" fontId="0" fillId="0" borderId="17" xfId="0" applyFont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39" borderId="38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46" xfId="0" applyFont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7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6" xfId="0" applyBorder="1" applyAlignment="1">
      <alignment/>
    </xf>
    <xf numFmtId="0" fontId="2" fillId="0" borderId="0" xfId="0" applyFont="1" applyAlignment="1">
      <alignment horizontal="center"/>
    </xf>
    <xf numFmtId="0" fontId="0" fillId="0" borderId="46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40" borderId="43" xfId="0" applyFont="1" applyFill="1" applyBorder="1" applyAlignment="1">
      <alignment/>
    </xf>
    <xf numFmtId="0" fontId="1" fillId="40" borderId="45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2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hyperlink" Target="javascript:void(0);" TargetMode="External" /><Relationship Id="rId1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http://sdam.it/events/event/result_29534_1148.do" TargetMode="External" /><Relationship Id="rId5" Type="http://schemas.openxmlformats.org/officeDocument/2006/relationships/hyperlink" Target="http://sdam.it/events/event/result_29534_1141.do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dam.it/events/event/result_29534_1018.do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http://sdam.it/events/event/result_29534_1003.do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dam.it/events/event/result_29534_1023.do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dam.it/events/event/result_29534_1048.do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http://sdam.it/events/event/result_29534_1033.do" TargetMode="External" /><Relationship Id="rId4" Type="http://schemas.openxmlformats.org/officeDocument/2006/relationships/hyperlink" Target="http://sdam.it/events/event/result_29534_1031.do" TargetMode="External" /><Relationship Id="rId5" Type="http://schemas.openxmlformats.org/officeDocument/2006/relationships/hyperlink" Target="http://sdam.it/events/event/result_29534_1047.do" TargetMode="External" /><Relationship Id="rId6" Type="http://schemas.openxmlformats.org/officeDocument/2006/relationships/hyperlink" Target="http://sdam.it/events/event/result_29534_1045.do" TargetMode="External" /><Relationship Id="rId7" Type="http://schemas.openxmlformats.org/officeDocument/2006/relationships/hyperlink" Target="http://sdam.it/events/event/result_29534_1041.do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http://sdam.it/events/event/result_29534_1066.do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http://sdam.it/events/event/result_29534_1079.do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dam.it/events/event/result_29534_1114.do" TargetMode="External" /><Relationship Id="rId2" Type="http://schemas.openxmlformats.org/officeDocument/2006/relationships/hyperlink" Target="http://sdam.it/events/event/result_29534_1095.do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sdam.it/events/event/result_29534_1137.do" TargetMode="External" /><Relationship Id="rId2" Type="http://schemas.openxmlformats.org/officeDocument/2006/relationships/hyperlink" Target="http://sdam.it/events/event/result_29534_1133.do" TargetMode="External" /><Relationship Id="rId3" Type="http://schemas.openxmlformats.org/officeDocument/2006/relationships/hyperlink" Target="http://sdam.it/events/event/result_29534_1128.do" TargetMode="External" /><Relationship Id="rId4" Type="http://schemas.openxmlformats.org/officeDocument/2006/relationships/hyperlink" Target="http://sdam.it/events/event/result_29534_1122.do" TargetMode="External" /><Relationship Id="rId5" Type="http://schemas.openxmlformats.org/officeDocument/2006/relationships/hyperlink" Target="http://sdam.it/events/event/result_29534_1123.do" TargetMode="Externa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zoomScale="75" zoomScaleNormal="75" zoomScalePageLayoutView="0" workbookViewId="0" topLeftCell="C1">
      <selection activeCell="W39" sqref="W39"/>
    </sheetView>
  </sheetViews>
  <sheetFormatPr defaultColWidth="11.57421875" defaultRowHeight="12.75"/>
  <cols>
    <col min="1" max="1" width="6.421875" style="1" customWidth="1"/>
    <col min="2" max="2" width="34.8515625" style="1" customWidth="1"/>
    <col min="3" max="3" width="10.421875" style="13" customWidth="1"/>
    <col min="4" max="4" width="39.00390625" style="1" customWidth="1"/>
    <col min="5" max="5" width="8.57421875" style="13" customWidth="1"/>
    <col min="6" max="6" width="8.57421875" style="57" customWidth="1"/>
    <col min="7" max="14" width="8.57421875" style="1" customWidth="1"/>
    <col min="15" max="15" width="9.7109375" style="1" customWidth="1"/>
    <col min="16" max="16" width="8.57421875" style="1" customWidth="1"/>
    <col min="17" max="17" width="16.140625" style="15" customWidth="1"/>
    <col min="18" max="18" width="8.28125" style="1" customWidth="1"/>
    <col min="19" max="19" width="11.57421875" style="1" customWidth="1"/>
    <col min="20" max="20" width="42.00390625" style="1" customWidth="1"/>
    <col min="21" max="21" width="9.421875" style="1" customWidth="1"/>
    <col min="22" max="22" width="9.140625" style="1" customWidth="1"/>
    <col min="23" max="23" width="18.7109375" style="1" customWidth="1"/>
    <col min="24" max="16384" width="11.57421875" style="1" customWidth="1"/>
  </cols>
  <sheetData>
    <row r="1" spans="1:12" ht="16.5" thickBot="1">
      <c r="A1" s="277" t="s">
        <v>126</v>
      </c>
      <c r="B1" s="277"/>
      <c r="C1" s="277"/>
      <c r="D1" s="277"/>
      <c r="E1" s="277"/>
      <c r="F1" s="277"/>
      <c r="L1" s="1" t="s">
        <v>135</v>
      </c>
    </row>
    <row r="2" spans="1:23" ht="16.5" thickBot="1">
      <c r="A2" s="16" t="s">
        <v>1</v>
      </c>
      <c r="B2" s="17" t="s">
        <v>2</v>
      </c>
      <c r="C2" s="17" t="s">
        <v>38</v>
      </c>
      <c r="D2" s="17" t="s">
        <v>3</v>
      </c>
      <c r="E2" s="16" t="s">
        <v>4</v>
      </c>
      <c r="F2" s="16" t="s">
        <v>5</v>
      </c>
      <c r="G2" s="18" t="s">
        <v>6</v>
      </c>
      <c r="H2" s="18" t="s">
        <v>7</v>
      </c>
      <c r="I2" s="19" t="s">
        <v>35</v>
      </c>
      <c r="J2" s="19" t="s">
        <v>36</v>
      </c>
      <c r="K2" s="19" t="s">
        <v>40</v>
      </c>
      <c r="L2" s="19" t="s">
        <v>41</v>
      </c>
      <c r="M2" s="19" t="s">
        <v>42</v>
      </c>
      <c r="N2" s="162" t="s">
        <v>8</v>
      </c>
      <c r="O2" s="20" t="s">
        <v>9</v>
      </c>
      <c r="P2" s="21" t="s">
        <v>10</v>
      </c>
      <c r="Q2" s="21" t="s">
        <v>11</v>
      </c>
      <c r="R2" s="14"/>
      <c r="S2" s="2" t="s">
        <v>38</v>
      </c>
      <c r="T2" s="3" t="s">
        <v>3</v>
      </c>
      <c r="U2" s="4" t="s">
        <v>12</v>
      </c>
      <c r="V2" s="14"/>
      <c r="W2" s="11" t="s">
        <v>34</v>
      </c>
    </row>
    <row r="3" spans="1:23" ht="15.75" thickBot="1">
      <c r="A3" s="22" t="str">
        <f aca="true" t="shared" si="0" ref="A3:A24">IF(P3&lt;2,"NO","SI")</f>
        <v>SI</v>
      </c>
      <c r="B3" s="95" t="s">
        <v>227</v>
      </c>
      <c r="C3" s="76">
        <v>1213</v>
      </c>
      <c r="D3" s="95" t="s">
        <v>75</v>
      </c>
      <c r="E3" s="29">
        <v>100</v>
      </c>
      <c r="F3" s="46">
        <v>60</v>
      </c>
      <c r="G3" s="35"/>
      <c r="H3" s="35"/>
      <c r="I3" s="22"/>
      <c r="J3" s="22"/>
      <c r="K3" s="22"/>
      <c r="L3" s="22"/>
      <c r="M3" s="22"/>
      <c r="N3" s="43"/>
      <c r="O3" s="20">
        <f aca="true" t="shared" si="1" ref="O3:O26">IF(P3&gt;8,(LARGE(E3:N3,1)+LARGE(E3:N3,2)+LARGE(E3:N3,3)+LARGE(E3:N3,4)+LARGE(E3:N3,5)+LARGE(E3:N3,6)+LARGE(E3:N3,7)+LARGE(E3:N3,8)+LARGE(E3:N3,9)),(SUM(E3:N3)))</f>
        <v>160</v>
      </c>
      <c r="P3" s="21">
        <f aca="true" t="shared" si="2" ref="P3:P26">COUNTA(E3:N3)</f>
        <v>2</v>
      </c>
      <c r="Q3" s="21">
        <f aca="true" t="shared" si="3" ref="Q3:Q26">IF(P3&gt;=0,O3,0)</f>
        <v>160</v>
      </c>
      <c r="S3" s="28">
        <v>1213</v>
      </c>
      <c r="T3" s="7" t="s">
        <v>43</v>
      </c>
      <c r="U3" s="6">
        <f>SUMIF(C3:C50,"1213",Q3:Q50)</f>
        <v>180</v>
      </c>
      <c r="W3" s="12">
        <f>SUMIF(C3:C50,"1213",O3:O50)</f>
        <v>180</v>
      </c>
    </row>
    <row r="4" spans="1:23" ht="15.75" thickBot="1">
      <c r="A4" s="22" t="str">
        <f t="shared" si="0"/>
        <v>SI</v>
      </c>
      <c r="B4" s="72" t="s">
        <v>203</v>
      </c>
      <c r="C4" s="105">
        <v>1180</v>
      </c>
      <c r="D4" s="72" t="s">
        <v>45</v>
      </c>
      <c r="E4" s="24">
        <v>90</v>
      </c>
      <c r="F4" s="56">
        <v>40</v>
      </c>
      <c r="G4" s="36"/>
      <c r="H4" s="36"/>
      <c r="I4" s="60"/>
      <c r="J4" s="60"/>
      <c r="K4" s="60"/>
      <c r="L4" s="60"/>
      <c r="M4" s="60"/>
      <c r="N4" s="49"/>
      <c r="O4" s="20">
        <f t="shared" si="1"/>
        <v>130</v>
      </c>
      <c r="P4" s="21">
        <f t="shared" si="2"/>
        <v>2</v>
      </c>
      <c r="Q4" s="21">
        <f t="shared" si="3"/>
        <v>130</v>
      </c>
      <c r="S4" s="28"/>
      <c r="T4" s="7"/>
      <c r="U4" s="6"/>
      <c r="W4" s="12"/>
    </row>
    <row r="5" spans="1:23" ht="15.75" thickBot="1">
      <c r="A5" s="22" t="str">
        <f t="shared" si="0"/>
        <v>NO</v>
      </c>
      <c r="B5" s="95" t="s">
        <v>228</v>
      </c>
      <c r="C5" s="105">
        <v>1589</v>
      </c>
      <c r="D5" s="72" t="s">
        <v>96</v>
      </c>
      <c r="E5" s="29">
        <v>80</v>
      </c>
      <c r="F5" s="56"/>
      <c r="G5" s="36"/>
      <c r="H5" s="36"/>
      <c r="I5" s="60"/>
      <c r="J5" s="60"/>
      <c r="K5" s="60"/>
      <c r="L5" s="60"/>
      <c r="M5" s="60"/>
      <c r="N5" s="49"/>
      <c r="O5" s="20">
        <f t="shared" si="1"/>
        <v>80</v>
      </c>
      <c r="P5" s="21">
        <f t="shared" si="2"/>
        <v>1</v>
      </c>
      <c r="Q5" s="21">
        <f t="shared" si="3"/>
        <v>80</v>
      </c>
      <c r="S5" s="28">
        <v>1174</v>
      </c>
      <c r="T5" s="7" t="s">
        <v>44</v>
      </c>
      <c r="U5" s="6">
        <f>SUMIF(C3:C50,"1174",Q3:Q50)</f>
        <v>40</v>
      </c>
      <c r="W5" s="12">
        <f>SUMIF(C3:C50,"1174",O3:O50)</f>
        <v>40</v>
      </c>
    </row>
    <row r="6" spans="1:23" ht="15.75" thickBot="1">
      <c r="A6" s="22" t="str">
        <f t="shared" si="0"/>
        <v>SI</v>
      </c>
      <c r="B6" s="95" t="s">
        <v>178</v>
      </c>
      <c r="C6" s="105">
        <v>2057</v>
      </c>
      <c r="D6" s="72" t="s">
        <v>101</v>
      </c>
      <c r="E6" s="29">
        <v>60</v>
      </c>
      <c r="F6" s="56">
        <v>20</v>
      </c>
      <c r="G6" s="36"/>
      <c r="H6" s="36"/>
      <c r="I6" s="60"/>
      <c r="J6" s="60"/>
      <c r="K6" s="60"/>
      <c r="L6" s="60"/>
      <c r="M6" s="60"/>
      <c r="N6" s="49"/>
      <c r="O6" s="20">
        <f t="shared" si="1"/>
        <v>80</v>
      </c>
      <c r="P6" s="21">
        <f t="shared" si="2"/>
        <v>2</v>
      </c>
      <c r="Q6" s="21">
        <f t="shared" si="3"/>
        <v>80</v>
      </c>
      <c r="S6" s="28">
        <v>1180</v>
      </c>
      <c r="T6" s="7" t="s">
        <v>45</v>
      </c>
      <c r="U6" s="6">
        <f>SUMIF(C3:C50,"1180",Q3:Q50)</f>
        <v>225</v>
      </c>
      <c r="W6" s="12">
        <f>SUMIF(C3:C50,"1180",O3:O50)</f>
        <v>225</v>
      </c>
    </row>
    <row r="7" spans="1:23" ht="15.75" thickBot="1">
      <c r="A7" s="22" t="str">
        <f t="shared" si="0"/>
        <v>SI</v>
      </c>
      <c r="B7" s="95" t="s">
        <v>179</v>
      </c>
      <c r="C7" s="105">
        <v>2057</v>
      </c>
      <c r="D7" s="72" t="s">
        <v>101</v>
      </c>
      <c r="E7" s="29">
        <v>50</v>
      </c>
      <c r="F7" s="56">
        <v>15</v>
      </c>
      <c r="G7" s="36"/>
      <c r="H7" s="36"/>
      <c r="I7" s="60"/>
      <c r="J7" s="60"/>
      <c r="K7" s="60"/>
      <c r="L7" s="60"/>
      <c r="M7" s="60"/>
      <c r="N7" s="49"/>
      <c r="O7" s="20">
        <f t="shared" si="1"/>
        <v>65</v>
      </c>
      <c r="P7" s="21">
        <f t="shared" si="2"/>
        <v>2</v>
      </c>
      <c r="Q7" s="21">
        <f t="shared" si="3"/>
        <v>65</v>
      </c>
      <c r="S7" s="28">
        <v>1115</v>
      </c>
      <c r="T7" s="7" t="s">
        <v>46</v>
      </c>
      <c r="U7" s="6">
        <f>SUMIF(C3:C50,"1115",Q3:Q50)</f>
        <v>0</v>
      </c>
      <c r="W7" s="12">
        <f>SUMIF(C3:C50,"1115",O3:O50)</f>
        <v>0</v>
      </c>
    </row>
    <row r="8" spans="1:23" ht="15.75" thickBot="1">
      <c r="A8" s="22" t="str">
        <f t="shared" si="0"/>
        <v>NO</v>
      </c>
      <c r="B8" s="72" t="s">
        <v>229</v>
      </c>
      <c r="C8" s="105">
        <v>1174</v>
      </c>
      <c r="D8" s="72" t="s">
        <v>44</v>
      </c>
      <c r="E8" s="24">
        <v>40</v>
      </c>
      <c r="F8" s="46"/>
      <c r="G8" s="35"/>
      <c r="H8" s="35"/>
      <c r="I8" s="22"/>
      <c r="J8" s="22"/>
      <c r="K8" s="22"/>
      <c r="L8" s="22"/>
      <c r="M8" s="22"/>
      <c r="N8" s="43"/>
      <c r="O8" s="20">
        <f t="shared" si="1"/>
        <v>40</v>
      </c>
      <c r="P8" s="21">
        <f t="shared" si="2"/>
        <v>1</v>
      </c>
      <c r="Q8" s="21">
        <f t="shared" si="3"/>
        <v>40</v>
      </c>
      <c r="S8" s="28">
        <v>10</v>
      </c>
      <c r="T8" s="7" t="s">
        <v>47</v>
      </c>
      <c r="U8" s="6">
        <f>SUMIF(C3:C50,"10",Q3:Q50)</f>
        <v>20</v>
      </c>
      <c r="W8" s="12">
        <f>SUMIF(C3:C50,"10",O3:O50)</f>
        <v>20</v>
      </c>
    </row>
    <row r="9" spans="1:23" ht="15.75" thickBot="1">
      <c r="A9" s="22" t="str">
        <f t="shared" si="0"/>
        <v>SI</v>
      </c>
      <c r="B9" s="95" t="s">
        <v>142</v>
      </c>
      <c r="C9" s="174">
        <v>1180</v>
      </c>
      <c r="D9" s="175" t="s">
        <v>78</v>
      </c>
      <c r="E9" s="29">
        <v>30</v>
      </c>
      <c r="F9" s="56">
        <v>50</v>
      </c>
      <c r="G9" s="36"/>
      <c r="H9" s="36"/>
      <c r="I9" s="60"/>
      <c r="J9" s="60"/>
      <c r="K9" s="60"/>
      <c r="L9" s="60"/>
      <c r="M9" s="60"/>
      <c r="N9" s="49"/>
      <c r="O9" s="20">
        <f t="shared" si="1"/>
        <v>80</v>
      </c>
      <c r="P9" s="21">
        <f t="shared" si="2"/>
        <v>2</v>
      </c>
      <c r="Q9" s="21">
        <f t="shared" si="3"/>
        <v>80</v>
      </c>
      <c r="S9" s="28">
        <v>1589</v>
      </c>
      <c r="T9" s="7" t="s">
        <v>48</v>
      </c>
      <c r="U9" s="6">
        <f>SUMIF(C3:C50,"1589",Q3:Q50)</f>
        <v>80</v>
      </c>
      <c r="W9" s="12">
        <f>SUMIF(C3:C50,"1589",O3:O50)</f>
        <v>80</v>
      </c>
    </row>
    <row r="10" spans="1:23" ht="15.75" thickBot="1">
      <c r="A10" s="22" t="str">
        <f t="shared" si="0"/>
        <v>NO</v>
      </c>
      <c r="B10" s="173" t="s">
        <v>230</v>
      </c>
      <c r="C10" s="177">
        <v>1213</v>
      </c>
      <c r="D10" s="173" t="s">
        <v>75</v>
      </c>
      <c r="E10" s="30">
        <v>20</v>
      </c>
      <c r="F10" s="46"/>
      <c r="G10" s="35"/>
      <c r="H10" s="35"/>
      <c r="I10" s="35"/>
      <c r="J10" s="35"/>
      <c r="K10" s="35"/>
      <c r="L10" s="35"/>
      <c r="M10" s="35"/>
      <c r="N10" s="35"/>
      <c r="O10" s="20">
        <f t="shared" si="1"/>
        <v>20</v>
      </c>
      <c r="P10" s="21">
        <f t="shared" si="2"/>
        <v>1</v>
      </c>
      <c r="Q10" s="21">
        <f t="shared" si="3"/>
        <v>20</v>
      </c>
      <c r="S10" s="28"/>
      <c r="T10" s="7"/>
      <c r="U10" s="6"/>
      <c r="W10" s="12"/>
    </row>
    <row r="11" spans="1:23" ht="15.75" thickBot="1">
      <c r="A11" s="22" t="str">
        <f t="shared" si="0"/>
        <v>NO</v>
      </c>
      <c r="B11" s="36" t="s">
        <v>231</v>
      </c>
      <c r="C11" s="174">
        <v>1180</v>
      </c>
      <c r="D11" s="175" t="s">
        <v>78</v>
      </c>
      <c r="E11" s="30">
        <v>15</v>
      </c>
      <c r="F11" s="56"/>
      <c r="G11" s="36"/>
      <c r="H11" s="36"/>
      <c r="I11" s="36"/>
      <c r="J11" s="36"/>
      <c r="K11" s="36"/>
      <c r="L11" s="36"/>
      <c r="M11" s="36"/>
      <c r="N11" s="36"/>
      <c r="O11" s="20">
        <f t="shared" si="1"/>
        <v>15</v>
      </c>
      <c r="P11" s="21">
        <f t="shared" si="2"/>
        <v>1</v>
      </c>
      <c r="Q11" s="21">
        <f t="shared" si="3"/>
        <v>15</v>
      </c>
      <c r="S11" s="28">
        <v>1590</v>
      </c>
      <c r="T11" s="7" t="s">
        <v>49</v>
      </c>
      <c r="U11" s="6">
        <f>SUMIF(C3:C50,"1590",Q3:Q50)</f>
        <v>0</v>
      </c>
      <c r="W11" s="12">
        <f>SUMIF(C3:C50,"1590",O3:O50)</f>
        <v>0</v>
      </c>
    </row>
    <row r="12" spans="1:23" ht="15.75" thickBot="1">
      <c r="A12" s="22" t="str">
        <f t="shared" si="0"/>
        <v>SI</v>
      </c>
      <c r="B12" s="35" t="s">
        <v>232</v>
      </c>
      <c r="C12" s="109">
        <v>10</v>
      </c>
      <c r="D12" s="97" t="s">
        <v>47</v>
      </c>
      <c r="E12" s="25">
        <v>12</v>
      </c>
      <c r="F12" s="46">
        <v>8</v>
      </c>
      <c r="G12" s="35"/>
      <c r="H12" s="35"/>
      <c r="I12" s="35"/>
      <c r="J12" s="35"/>
      <c r="K12" s="35"/>
      <c r="L12" s="35"/>
      <c r="M12" s="35"/>
      <c r="N12" s="35"/>
      <c r="O12" s="20">
        <f t="shared" si="1"/>
        <v>20</v>
      </c>
      <c r="P12" s="21">
        <f t="shared" si="2"/>
        <v>2</v>
      </c>
      <c r="Q12" s="21">
        <f t="shared" si="3"/>
        <v>20</v>
      </c>
      <c r="S12" s="28"/>
      <c r="T12" s="7"/>
      <c r="U12" s="6">
        <f>SUMIF(C3:C50,"89",Q3:Q50)</f>
        <v>0</v>
      </c>
      <c r="W12" s="12">
        <f>SUMIF(C3:C50,"89",O3:O50)</f>
        <v>0</v>
      </c>
    </row>
    <row r="13" spans="1:23" ht="15.75" thickBot="1">
      <c r="A13" s="22" t="str">
        <f t="shared" si="0"/>
        <v>NO</v>
      </c>
      <c r="B13" s="22" t="s">
        <v>445</v>
      </c>
      <c r="C13" s="72">
        <v>1886</v>
      </c>
      <c r="D13" s="72" t="s">
        <v>52</v>
      </c>
      <c r="E13" s="24"/>
      <c r="F13" s="46">
        <v>12</v>
      </c>
      <c r="G13" s="35"/>
      <c r="H13" s="35"/>
      <c r="I13" s="35"/>
      <c r="J13" s="35"/>
      <c r="K13" s="35"/>
      <c r="L13" s="35"/>
      <c r="M13" s="35"/>
      <c r="N13" s="35"/>
      <c r="O13" s="20">
        <f t="shared" si="1"/>
        <v>12</v>
      </c>
      <c r="P13" s="21">
        <f t="shared" si="2"/>
        <v>1</v>
      </c>
      <c r="Q13" s="21">
        <f t="shared" si="3"/>
        <v>12</v>
      </c>
      <c r="S13" s="28"/>
      <c r="T13" s="7"/>
      <c r="U13" s="6"/>
      <c r="W13" s="12"/>
    </row>
    <row r="14" spans="1:23" ht="15.75" thickBot="1">
      <c r="A14" s="22" t="str">
        <f t="shared" si="0"/>
        <v>NO</v>
      </c>
      <c r="B14" s="35"/>
      <c r="C14" s="34">
        <v>1887</v>
      </c>
      <c r="D14" s="33" t="s">
        <v>56</v>
      </c>
      <c r="E14" s="25"/>
      <c r="F14" s="46"/>
      <c r="G14" s="35"/>
      <c r="H14" s="35"/>
      <c r="I14" s="35"/>
      <c r="J14" s="35"/>
      <c r="K14" s="35"/>
      <c r="L14" s="35"/>
      <c r="M14" s="35"/>
      <c r="N14" s="35"/>
      <c r="O14" s="20">
        <f t="shared" si="1"/>
        <v>0</v>
      </c>
      <c r="P14" s="21">
        <f t="shared" si="2"/>
        <v>0</v>
      </c>
      <c r="Q14" s="21">
        <f t="shared" si="3"/>
        <v>0</v>
      </c>
      <c r="S14" s="28">
        <v>1843</v>
      </c>
      <c r="T14" s="7" t="s">
        <v>50</v>
      </c>
      <c r="U14" s="6">
        <f>SUMIF(C3:C50,"1843",Q3:Q50)</f>
        <v>0</v>
      </c>
      <c r="W14" s="12">
        <f>SUMIF(C3:C50,"1843",O3:O50)</f>
        <v>0</v>
      </c>
    </row>
    <row r="15" spans="1:23" ht="15.75" thickBot="1">
      <c r="A15" s="22" t="str">
        <f t="shared" si="0"/>
        <v>NO</v>
      </c>
      <c r="B15" s="36"/>
      <c r="C15" s="25">
        <v>1887</v>
      </c>
      <c r="D15" s="35" t="s">
        <v>64</v>
      </c>
      <c r="E15" s="30"/>
      <c r="F15" s="46"/>
      <c r="G15" s="35"/>
      <c r="H15" s="35"/>
      <c r="I15" s="35"/>
      <c r="J15" s="35"/>
      <c r="K15" s="35"/>
      <c r="L15" s="35"/>
      <c r="M15" s="35"/>
      <c r="N15" s="35"/>
      <c r="O15" s="20">
        <f t="shared" si="1"/>
        <v>0</v>
      </c>
      <c r="P15" s="21">
        <f t="shared" si="2"/>
        <v>0</v>
      </c>
      <c r="Q15" s="21">
        <f t="shared" si="3"/>
        <v>0</v>
      </c>
      <c r="S15" s="28">
        <v>1317</v>
      </c>
      <c r="T15" s="7" t="s">
        <v>51</v>
      </c>
      <c r="U15" s="6">
        <f>SUMIF(C3:C50,"1317",Q3:Q50)</f>
        <v>0</v>
      </c>
      <c r="W15" s="12">
        <f>SUMIF(C3:C50,"1317",O3:O50)</f>
        <v>0</v>
      </c>
    </row>
    <row r="16" spans="1:23" ht="15.75" thickBot="1">
      <c r="A16" s="22" t="str">
        <f t="shared" si="0"/>
        <v>NO</v>
      </c>
      <c r="B16" s="36"/>
      <c r="C16" s="35">
        <v>1731</v>
      </c>
      <c r="D16" s="35" t="s">
        <v>67</v>
      </c>
      <c r="E16" s="30"/>
      <c r="F16" s="56"/>
      <c r="G16" s="36"/>
      <c r="H16" s="36"/>
      <c r="I16" s="36"/>
      <c r="J16" s="36"/>
      <c r="K16" s="36"/>
      <c r="L16" s="36"/>
      <c r="M16" s="36"/>
      <c r="N16" s="36"/>
      <c r="O16" s="20">
        <f t="shared" si="1"/>
        <v>0</v>
      </c>
      <c r="P16" s="21">
        <f t="shared" si="2"/>
        <v>0</v>
      </c>
      <c r="Q16" s="21">
        <f t="shared" si="3"/>
        <v>0</v>
      </c>
      <c r="S16" s="28">
        <v>1862</v>
      </c>
      <c r="T16" s="7" t="s">
        <v>123</v>
      </c>
      <c r="U16" s="6">
        <f>SUMIF(C3:C50,"1862",Q3:Q50)</f>
        <v>0</v>
      </c>
      <c r="W16" s="12">
        <f>SUMIF(C3:C50,"1862",O3:O50)</f>
        <v>0</v>
      </c>
    </row>
    <row r="17" spans="1:23" ht="15.75" thickBot="1">
      <c r="A17" s="22" t="str">
        <f t="shared" si="0"/>
        <v>NO</v>
      </c>
      <c r="B17" s="36"/>
      <c r="C17" s="97">
        <v>1317</v>
      </c>
      <c r="D17" s="97" t="s">
        <v>51</v>
      </c>
      <c r="E17" s="30"/>
      <c r="F17" s="56"/>
      <c r="G17" s="36"/>
      <c r="H17" s="36"/>
      <c r="I17" s="36"/>
      <c r="J17" s="36"/>
      <c r="K17" s="36"/>
      <c r="L17" s="36"/>
      <c r="M17" s="36"/>
      <c r="N17" s="36"/>
      <c r="O17" s="20">
        <f t="shared" si="1"/>
        <v>0</v>
      </c>
      <c r="P17" s="21">
        <f t="shared" si="2"/>
        <v>0</v>
      </c>
      <c r="Q17" s="21">
        <f t="shared" si="3"/>
        <v>0</v>
      </c>
      <c r="S17" s="28">
        <v>1886</v>
      </c>
      <c r="T17" s="7" t="s">
        <v>52</v>
      </c>
      <c r="U17" s="6">
        <f>SUMIF(C3:C50,"1886",Q3:Q50)</f>
        <v>12</v>
      </c>
      <c r="W17" s="12">
        <f>SUMIF(C3:C50,"1886",O3:O50)</f>
        <v>12</v>
      </c>
    </row>
    <row r="18" spans="1:23" ht="15.75" thickBot="1">
      <c r="A18" s="22" t="str">
        <f t="shared" si="0"/>
        <v>NO</v>
      </c>
      <c r="B18" s="35" t="s">
        <v>446</v>
      </c>
      <c r="C18" s="105">
        <v>2057</v>
      </c>
      <c r="D18" s="72" t="s">
        <v>101</v>
      </c>
      <c r="E18" s="25"/>
      <c r="F18" s="56">
        <v>9</v>
      </c>
      <c r="G18" s="36"/>
      <c r="H18" s="36"/>
      <c r="I18" s="36"/>
      <c r="J18" s="36"/>
      <c r="K18" s="36"/>
      <c r="L18" s="36"/>
      <c r="M18" s="36"/>
      <c r="N18" s="36"/>
      <c r="O18" s="20">
        <f t="shared" si="1"/>
        <v>9</v>
      </c>
      <c r="P18" s="21">
        <f t="shared" si="2"/>
        <v>1</v>
      </c>
      <c r="Q18" s="21">
        <f t="shared" si="3"/>
        <v>9</v>
      </c>
      <c r="S18" s="28">
        <v>1755</v>
      </c>
      <c r="T18" s="7" t="s">
        <v>53</v>
      </c>
      <c r="U18" s="6">
        <f>SUMIF(C3:C50,"1755",Q3:Q50)</f>
        <v>0</v>
      </c>
      <c r="W18" s="12">
        <f>SUMIF(C3:C50,"1755",O3:O50)</f>
        <v>0</v>
      </c>
    </row>
    <row r="19" spans="1:23" ht="15.75" thickBot="1">
      <c r="A19" s="22" t="str">
        <f t="shared" si="0"/>
        <v>NO</v>
      </c>
      <c r="B19" s="35"/>
      <c r="C19" s="105">
        <v>1174</v>
      </c>
      <c r="D19" s="72" t="s">
        <v>44</v>
      </c>
      <c r="E19" s="25"/>
      <c r="F19" s="56"/>
      <c r="G19" s="36"/>
      <c r="H19" s="36"/>
      <c r="I19" s="36"/>
      <c r="J19" s="36"/>
      <c r="K19" s="36"/>
      <c r="L19" s="36"/>
      <c r="M19" s="36"/>
      <c r="N19" s="36"/>
      <c r="O19" s="20">
        <f t="shared" si="1"/>
        <v>0</v>
      </c>
      <c r="P19" s="21">
        <f t="shared" si="2"/>
        <v>0</v>
      </c>
      <c r="Q19" s="21">
        <f t="shared" si="3"/>
        <v>0</v>
      </c>
      <c r="S19" s="28"/>
      <c r="T19" s="7"/>
      <c r="U19" s="6"/>
      <c r="W19" s="12"/>
    </row>
    <row r="20" spans="1:23" ht="15.75" thickBot="1">
      <c r="A20" s="22" t="str">
        <f t="shared" si="0"/>
        <v>NO</v>
      </c>
      <c r="B20" s="36"/>
      <c r="C20" s="76">
        <v>1174</v>
      </c>
      <c r="D20" s="95" t="s">
        <v>66</v>
      </c>
      <c r="E20" s="30"/>
      <c r="F20" s="56"/>
      <c r="G20" s="36"/>
      <c r="H20" s="36"/>
      <c r="I20" s="36"/>
      <c r="J20" s="36"/>
      <c r="K20" s="36"/>
      <c r="L20" s="36"/>
      <c r="M20" s="36"/>
      <c r="N20" s="36"/>
      <c r="O20" s="20">
        <f t="shared" si="1"/>
        <v>0</v>
      </c>
      <c r="P20" s="21">
        <f t="shared" si="2"/>
        <v>0</v>
      </c>
      <c r="Q20" s="21">
        <f t="shared" si="3"/>
        <v>0</v>
      </c>
      <c r="S20" s="28">
        <v>1298</v>
      </c>
      <c r="T20" s="7" t="s">
        <v>55</v>
      </c>
      <c r="U20" s="6">
        <f>SUMIF(C3:C50,"1298",Q3:Q50)</f>
        <v>0</v>
      </c>
      <c r="W20" s="12">
        <f>SUMIF(C3:C50,"1298",O3:O50)</f>
        <v>0</v>
      </c>
    </row>
    <row r="21" spans="1:23" ht="15.75" thickBot="1">
      <c r="A21" s="22" t="str">
        <f t="shared" si="0"/>
        <v>NO</v>
      </c>
      <c r="B21" s="36"/>
      <c r="C21" s="222">
        <v>1887</v>
      </c>
      <c r="D21" s="92" t="s">
        <v>64</v>
      </c>
      <c r="E21" s="30"/>
      <c r="F21" s="46"/>
      <c r="G21" s="35"/>
      <c r="H21" s="35"/>
      <c r="I21" s="35"/>
      <c r="J21" s="35"/>
      <c r="K21" s="35"/>
      <c r="L21" s="35"/>
      <c r="M21" s="35"/>
      <c r="N21" s="35"/>
      <c r="O21" s="20">
        <f t="shared" si="1"/>
        <v>0</v>
      </c>
      <c r="P21" s="21">
        <f t="shared" si="2"/>
        <v>0</v>
      </c>
      <c r="Q21" s="21">
        <f t="shared" si="3"/>
        <v>0</v>
      </c>
      <c r="S21" s="28">
        <v>1887</v>
      </c>
      <c r="T21" s="7" t="s">
        <v>56</v>
      </c>
      <c r="U21" s="6">
        <f>SUMIF(C3:C50,"1887",Q3:Q50)</f>
        <v>0</v>
      </c>
      <c r="W21" s="12">
        <f>SUMIF(C3:C50,"1887",O3:O50)</f>
        <v>0</v>
      </c>
    </row>
    <row r="22" spans="1:23" ht="15.75" thickBot="1">
      <c r="A22" s="22" t="str">
        <f t="shared" si="0"/>
        <v>NO</v>
      </c>
      <c r="B22" s="22"/>
      <c r="C22" s="105">
        <v>2057</v>
      </c>
      <c r="D22" s="72" t="s">
        <v>101</v>
      </c>
      <c r="E22" s="24"/>
      <c r="F22" s="56"/>
      <c r="G22" s="36"/>
      <c r="H22" s="36"/>
      <c r="I22" s="36"/>
      <c r="J22" s="36"/>
      <c r="K22" s="36"/>
      <c r="L22" s="36"/>
      <c r="M22" s="36"/>
      <c r="N22" s="36"/>
      <c r="O22" s="20">
        <f t="shared" si="1"/>
        <v>0</v>
      </c>
      <c r="P22" s="21">
        <f t="shared" si="2"/>
        <v>0</v>
      </c>
      <c r="Q22" s="21">
        <f t="shared" si="3"/>
        <v>0</v>
      </c>
      <c r="S22" s="28"/>
      <c r="T22" s="7"/>
      <c r="U22" s="6"/>
      <c r="W22" s="12"/>
    </row>
    <row r="23" spans="1:23" ht="15.75" thickBot="1">
      <c r="A23" s="22" t="str">
        <f t="shared" si="0"/>
        <v>NO</v>
      </c>
      <c r="B23" s="36"/>
      <c r="C23" s="105">
        <v>2057</v>
      </c>
      <c r="D23" s="72" t="s">
        <v>101</v>
      </c>
      <c r="E23" s="30"/>
      <c r="F23" s="56"/>
      <c r="G23" s="36"/>
      <c r="H23" s="36"/>
      <c r="I23" s="36"/>
      <c r="J23" s="36"/>
      <c r="K23" s="36"/>
      <c r="L23" s="36"/>
      <c r="M23" s="36"/>
      <c r="N23" s="36"/>
      <c r="O23" s="20">
        <f t="shared" si="1"/>
        <v>0</v>
      </c>
      <c r="P23" s="21">
        <f t="shared" si="2"/>
        <v>0</v>
      </c>
      <c r="Q23" s="21">
        <f t="shared" si="3"/>
        <v>0</v>
      </c>
      <c r="S23" s="28">
        <v>1756</v>
      </c>
      <c r="T23" s="7" t="s">
        <v>57</v>
      </c>
      <c r="U23" s="6">
        <f>SUMIF(C3:C50,"1756",Q3:Q50)</f>
        <v>0</v>
      </c>
      <c r="W23" s="12">
        <f>SUMIF(C3:C50,"1756",O3:O50)</f>
        <v>0</v>
      </c>
    </row>
    <row r="24" spans="1:23" ht="15.75" thickBot="1">
      <c r="A24" s="22" t="str">
        <f t="shared" si="0"/>
        <v>NO</v>
      </c>
      <c r="B24" s="36"/>
      <c r="C24" s="105">
        <v>2057</v>
      </c>
      <c r="D24" s="72" t="s">
        <v>101</v>
      </c>
      <c r="E24" s="30"/>
      <c r="F24" s="56"/>
      <c r="G24" s="36"/>
      <c r="H24" s="36"/>
      <c r="I24" s="36"/>
      <c r="J24" s="36"/>
      <c r="K24" s="36"/>
      <c r="L24" s="36"/>
      <c r="M24" s="36"/>
      <c r="N24" s="36"/>
      <c r="O24" s="20">
        <f t="shared" si="1"/>
        <v>0</v>
      </c>
      <c r="P24" s="21">
        <f t="shared" si="2"/>
        <v>0</v>
      </c>
      <c r="Q24" s="21">
        <f t="shared" si="3"/>
        <v>0</v>
      </c>
      <c r="S24" s="28">
        <v>1177</v>
      </c>
      <c r="T24" s="7" t="s">
        <v>58</v>
      </c>
      <c r="U24" s="6">
        <f>SUMIF(C3:C50,"1177",Q3:Q50)</f>
        <v>0</v>
      </c>
      <c r="W24" s="12">
        <f>SUMIF(C3:C50,"1177",O3:O50)</f>
        <v>0</v>
      </c>
    </row>
    <row r="25" spans="1:23" ht="15.75" thickBot="1">
      <c r="A25" s="22" t="str">
        <f aca="true" t="shared" si="4" ref="A25:A33">IF(P25&lt;2,"NO","SI")</f>
        <v>NO</v>
      </c>
      <c r="B25" s="36"/>
      <c r="C25" s="25">
        <v>2057</v>
      </c>
      <c r="D25" s="35" t="s">
        <v>101</v>
      </c>
      <c r="E25" s="30"/>
      <c r="F25" s="56"/>
      <c r="G25" s="36"/>
      <c r="H25" s="36"/>
      <c r="I25" s="36"/>
      <c r="J25" s="36"/>
      <c r="K25" s="36"/>
      <c r="L25" s="36"/>
      <c r="M25" s="36"/>
      <c r="N25" s="36"/>
      <c r="O25" s="20">
        <f t="shared" si="1"/>
        <v>0</v>
      </c>
      <c r="P25" s="21">
        <f t="shared" si="2"/>
        <v>0</v>
      </c>
      <c r="Q25" s="21">
        <f t="shared" si="3"/>
        <v>0</v>
      </c>
      <c r="S25" s="28">
        <v>1266</v>
      </c>
      <c r="T25" s="7" t="s">
        <v>59</v>
      </c>
      <c r="U25" s="6">
        <f>SUMIF(C3:C50,"1266",Q3:Q50)</f>
        <v>0</v>
      </c>
      <c r="W25" s="12">
        <f>SUMIF(C3:C50,"1266",O3:O50)</f>
        <v>0</v>
      </c>
    </row>
    <row r="26" spans="1:23" ht="15.75" thickBot="1">
      <c r="A26" s="22" t="str">
        <f t="shared" si="4"/>
        <v>NO</v>
      </c>
      <c r="B26" s="36"/>
      <c r="C26" s="105">
        <v>1347</v>
      </c>
      <c r="D26" s="72" t="s">
        <v>70</v>
      </c>
      <c r="E26" s="30"/>
      <c r="F26" s="56"/>
      <c r="G26" s="36"/>
      <c r="H26" s="36"/>
      <c r="I26" s="36"/>
      <c r="J26" s="36"/>
      <c r="K26" s="36"/>
      <c r="L26" s="36"/>
      <c r="M26" s="36"/>
      <c r="N26" s="36"/>
      <c r="O26" s="20">
        <f t="shared" si="1"/>
        <v>0</v>
      </c>
      <c r="P26" s="21">
        <f t="shared" si="2"/>
        <v>0</v>
      </c>
      <c r="Q26" s="21">
        <f t="shared" si="3"/>
        <v>0</v>
      </c>
      <c r="S26" s="28">
        <v>1757</v>
      </c>
      <c r="T26" s="7" t="s">
        <v>60</v>
      </c>
      <c r="U26" s="6">
        <f>SUMIF(C3:C50,"1757",Q3:Q50)</f>
        <v>0</v>
      </c>
      <c r="W26" s="12">
        <f>SUMIF(C3:C50,"1757",O3:O50)</f>
        <v>0</v>
      </c>
    </row>
    <row r="27" spans="1:23" ht="15.75" thickBot="1">
      <c r="A27" s="22" t="str">
        <f t="shared" si="4"/>
        <v>NO</v>
      </c>
      <c r="B27" s="36"/>
      <c r="C27" s="108">
        <v>1589</v>
      </c>
      <c r="D27" s="110" t="s">
        <v>96</v>
      </c>
      <c r="E27" s="30"/>
      <c r="F27" s="56"/>
      <c r="G27" s="36"/>
      <c r="H27" s="36"/>
      <c r="I27" s="36"/>
      <c r="J27" s="36"/>
      <c r="K27" s="36"/>
      <c r="L27" s="36"/>
      <c r="M27" s="36"/>
      <c r="N27" s="36"/>
      <c r="O27" s="20">
        <f aca="true" t="shared" si="5" ref="O27:O50">IF(P27&gt;8,(LARGE(E27:N27,1)+LARGE(E27:N27,2)+LARGE(E27:N27,3)+LARGE(E27:N27,4)+LARGE(E27:N27,5)+LARGE(E27:N27,6)+LARGE(E27:N27,7)+LARGE(E27:N27,8)+LARGE(E27:N27,9)),(SUM(E27:N27)))</f>
        <v>0</v>
      </c>
      <c r="P27" s="21">
        <f aca="true" t="shared" si="6" ref="P27:P50">COUNTA(E27:N27)</f>
        <v>0</v>
      </c>
      <c r="Q27" s="21">
        <f aca="true" t="shared" si="7" ref="Q27:Q40">IF(P27&gt;=0,O27,0)</f>
        <v>0</v>
      </c>
      <c r="S27" s="28">
        <v>1760</v>
      </c>
      <c r="T27" s="7" t="s">
        <v>61</v>
      </c>
      <c r="U27" s="6">
        <f>SUMIF(C3:C50,"1760",Q3:Q50)</f>
        <v>0</v>
      </c>
      <c r="W27" s="12">
        <f>SUMIF(C3:C50,"1760",O3:O50)</f>
        <v>0</v>
      </c>
    </row>
    <row r="28" spans="1:23" ht="15.75" thickBot="1">
      <c r="A28" s="22" t="str">
        <f t="shared" si="4"/>
        <v>NO</v>
      </c>
      <c r="B28" s="36"/>
      <c r="C28" s="120">
        <v>1589</v>
      </c>
      <c r="D28" s="92" t="s">
        <v>96</v>
      </c>
      <c r="E28" s="30"/>
      <c r="F28" s="56"/>
      <c r="G28" s="36"/>
      <c r="H28" s="36"/>
      <c r="I28" s="36"/>
      <c r="J28" s="36"/>
      <c r="K28" s="36"/>
      <c r="L28" s="36"/>
      <c r="M28" s="36"/>
      <c r="N28" s="36"/>
      <c r="O28" s="20">
        <f t="shared" si="5"/>
        <v>0</v>
      </c>
      <c r="P28" s="21">
        <f t="shared" si="6"/>
        <v>0</v>
      </c>
      <c r="Q28" s="21">
        <f t="shared" si="7"/>
        <v>0</v>
      </c>
      <c r="S28" s="28"/>
      <c r="T28" s="7"/>
      <c r="U28" s="6"/>
      <c r="W28" s="12"/>
    </row>
    <row r="29" spans="1:23" ht="15.75" thickBot="1">
      <c r="A29" s="22" t="str">
        <f t="shared" si="4"/>
        <v>NO</v>
      </c>
      <c r="B29" s="36"/>
      <c r="C29" s="109">
        <v>1773</v>
      </c>
      <c r="D29" s="97" t="s">
        <v>68</v>
      </c>
      <c r="E29" s="30"/>
      <c r="F29" s="56"/>
      <c r="G29" s="36"/>
      <c r="H29" s="36"/>
      <c r="I29" s="36"/>
      <c r="J29" s="36"/>
      <c r="K29" s="36"/>
      <c r="L29" s="36"/>
      <c r="M29" s="36"/>
      <c r="N29" s="36"/>
      <c r="O29" s="20">
        <f t="shared" si="5"/>
        <v>0</v>
      </c>
      <c r="P29" s="21">
        <f t="shared" si="6"/>
        <v>0</v>
      </c>
      <c r="Q29" s="21">
        <f t="shared" si="7"/>
        <v>0</v>
      </c>
      <c r="S29" s="28">
        <v>1731</v>
      </c>
      <c r="T29" s="7" t="s">
        <v>67</v>
      </c>
      <c r="U29" s="6">
        <f>SUMIF(C3:C52,"1731",Q3:Q52)</f>
        <v>0</v>
      </c>
      <c r="W29" s="12">
        <f>SUMIF(C3:C50,"1731",O3:O50)</f>
        <v>0</v>
      </c>
    </row>
    <row r="30" spans="1:23" ht="15.75" thickBot="1">
      <c r="A30" s="22" t="str">
        <f t="shared" si="4"/>
        <v>NO</v>
      </c>
      <c r="B30" s="36"/>
      <c r="C30" s="105">
        <v>1773</v>
      </c>
      <c r="D30" s="72" t="s">
        <v>68</v>
      </c>
      <c r="E30" s="30"/>
      <c r="F30" s="56"/>
      <c r="G30" s="36"/>
      <c r="H30" s="36"/>
      <c r="I30" s="36"/>
      <c r="J30" s="36"/>
      <c r="K30" s="36"/>
      <c r="L30" s="36"/>
      <c r="M30" s="36"/>
      <c r="N30" s="36"/>
      <c r="O30" s="20">
        <f t="shared" si="5"/>
        <v>0</v>
      </c>
      <c r="P30" s="21">
        <f t="shared" si="6"/>
        <v>0</v>
      </c>
      <c r="Q30" s="21">
        <f t="shared" si="7"/>
        <v>0</v>
      </c>
      <c r="S30" s="28">
        <v>1773</v>
      </c>
      <c r="T30" s="7" t="s">
        <v>68</v>
      </c>
      <c r="U30" s="6">
        <f>SUMIF(C3:C53,"1773",Q3:Q53)</f>
        <v>0</v>
      </c>
      <c r="W30" s="12">
        <f>SUMIF(C3:C50,"1753",O3:O50)</f>
        <v>0</v>
      </c>
    </row>
    <row r="31" spans="1:23" ht="15.75" thickBot="1">
      <c r="A31" s="22" t="str">
        <f t="shared" si="4"/>
        <v>NO</v>
      </c>
      <c r="B31" s="36"/>
      <c r="C31" s="105">
        <v>1843</v>
      </c>
      <c r="D31" s="72" t="s">
        <v>50</v>
      </c>
      <c r="E31" s="30"/>
      <c r="F31" s="56"/>
      <c r="G31" s="36"/>
      <c r="H31" s="36"/>
      <c r="I31" s="36"/>
      <c r="J31" s="36"/>
      <c r="K31" s="36"/>
      <c r="L31" s="36"/>
      <c r="M31" s="36"/>
      <c r="N31" s="36"/>
      <c r="O31" s="20">
        <f t="shared" si="5"/>
        <v>0</v>
      </c>
      <c r="P31" s="21">
        <f t="shared" si="6"/>
        <v>0</v>
      </c>
      <c r="Q31" s="21">
        <f t="shared" si="7"/>
        <v>0</v>
      </c>
      <c r="S31" s="28">
        <v>1347</v>
      </c>
      <c r="T31" s="7" t="s">
        <v>70</v>
      </c>
      <c r="U31" s="6">
        <f>SUMIF(C3:C54,"1347",Q3:Q54)</f>
        <v>0</v>
      </c>
      <c r="W31" s="12">
        <f>SUMIF(C3:C51,"1347",O3:O51)</f>
        <v>0</v>
      </c>
    </row>
    <row r="32" spans="1:23" ht="15.75" thickBot="1">
      <c r="A32" s="22" t="str">
        <f t="shared" si="4"/>
        <v>NO</v>
      </c>
      <c r="B32" s="36"/>
      <c r="C32" s="105">
        <v>1843</v>
      </c>
      <c r="D32" s="72" t="s">
        <v>50</v>
      </c>
      <c r="E32" s="30"/>
      <c r="F32" s="56"/>
      <c r="G32" s="36"/>
      <c r="H32" s="36"/>
      <c r="I32" s="36"/>
      <c r="J32" s="36"/>
      <c r="K32" s="36"/>
      <c r="L32" s="36"/>
      <c r="M32" s="36"/>
      <c r="N32" s="36"/>
      <c r="O32" s="20">
        <f t="shared" si="5"/>
        <v>0</v>
      </c>
      <c r="P32" s="21">
        <f t="shared" si="6"/>
        <v>0</v>
      </c>
      <c r="Q32" s="21">
        <f t="shared" si="7"/>
        <v>0</v>
      </c>
      <c r="S32" s="28">
        <v>1880</v>
      </c>
      <c r="T32" s="7" t="s">
        <v>72</v>
      </c>
      <c r="U32" s="6">
        <f>SUMIF(C3:C55,"1880",Q3:Q55)</f>
        <v>0</v>
      </c>
      <c r="W32" s="12">
        <f>SUMIF(C3:C52,"1880",O3:O52)</f>
        <v>0</v>
      </c>
    </row>
    <row r="33" spans="1:23" ht="15.75" thickBot="1">
      <c r="A33" s="22" t="str">
        <f t="shared" si="4"/>
        <v>NO</v>
      </c>
      <c r="B33" s="36"/>
      <c r="C33" s="105">
        <v>1843</v>
      </c>
      <c r="D33" s="72" t="s">
        <v>50</v>
      </c>
      <c r="E33" s="30"/>
      <c r="F33" s="56"/>
      <c r="G33" s="36"/>
      <c r="H33" s="36"/>
      <c r="I33" s="36"/>
      <c r="J33" s="36"/>
      <c r="K33" s="36"/>
      <c r="L33" s="36"/>
      <c r="M33" s="36"/>
      <c r="N33" s="36"/>
      <c r="O33" s="20">
        <f t="shared" si="5"/>
        <v>0</v>
      </c>
      <c r="P33" s="21">
        <f t="shared" si="6"/>
        <v>0</v>
      </c>
      <c r="Q33" s="21">
        <f t="shared" si="7"/>
        <v>0</v>
      </c>
      <c r="S33" s="28"/>
      <c r="T33" s="7"/>
      <c r="U33" s="6"/>
      <c r="W33" s="12">
        <f>SUMIF(C3:C53,"1883",O3:O53)</f>
        <v>0</v>
      </c>
    </row>
    <row r="34" spans="1:23" ht="15.75" thickBot="1">
      <c r="A34" s="36"/>
      <c r="B34" s="36"/>
      <c r="C34" s="105">
        <v>1843</v>
      </c>
      <c r="D34" s="72" t="s">
        <v>50</v>
      </c>
      <c r="E34" s="30"/>
      <c r="F34" s="56"/>
      <c r="G34" s="36"/>
      <c r="H34" s="36"/>
      <c r="I34" s="36"/>
      <c r="J34" s="36"/>
      <c r="K34" s="36"/>
      <c r="L34" s="36"/>
      <c r="M34" s="36"/>
      <c r="N34" s="36"/>
      <c r="O34" s="20">
        <f t="shared" si="5"/>
        <v>0</v>
      </c>
      <c r="P34" s="21">
        <f t="shared" si="6"/>
        <v>0</v>
      </c>
      <c r="Q34" s="21">
        <f t="shared" si="7"/>
        <v>0</v>
      </c>
      <c r="S34" s="28"/>
      <c r="T34" s="7"/>
      <c r="U34" s="6"/>
      <c r="W34" s="12"/>
    </row>
    <row r="35" spans="1:23" ht="15.75" thickBot="1">
      <c r="A35" s="36"/>
      <c r="B35" s="36"/>
      <c r="C35" s="109">
        <v>1843</v>
      </c>
      <c r="D35" s="97" t="s">
        <v>50</v>
      </c>
      <c r="E35" s="30"/>
      <c r="F35" s="56"/>
      <c r="G35" s="36"/>
      <c r="H35" s="36"/>
      <c r="I35" s="36"/>
      <c r="J35" s="36"/>
      <c r="K35" s="36"/>
      <c r="L35" s="36"/>
      <c r="M35" s="36"/>
      <c r="N35" s="36"/>
      <c r="O35" s="20">
        <f t="shared" si="5"/>
        <v>0</v>
      </c>
      <c r="P35" s="21">
        <f t="shared" si="6"/>
        <v>0</v>
      </c>
      <c r="Q35" s="21">
        <f t="shared" si="7"/>
        <v>0</v>
      </c>
      <c r="S35" s="28">
        <v>1930</v>
      </c>
      <c r="T35" s="7" t="s">
        <v>73</v>
      </c>
      <c r="U35" s="6">
        <f>SUMIF(C3:C58,"1930",Q3:Q58)</f>
        <v>0</v>
      </c>
      <c r="W35" s="12">
        <f>SUMIF(C3:C55,"1930",O3:O55)</f>
        <v>0</v>
      </c>
    </row>
    <row r="36" spans="1:23" ht="15.75" thickBot="1">
      <c r="A36" s="36"/>
      <c r="B36" s="36"/>
      <c r="C36" s="109">
        <v>1988</v>
      </c>
      <c r="D36" s="97" t="s">
        <v>117</v>
      </c>
      <c r="E36" s="30"/>
      <c r="F36" s="56"/>
      <c r="G36" s="36"/>
      <c r="H36" s="36"/>
      <c r="I36" s="36"/>
      <c r="J36" s="36"/>
      <c r="K36" s="36"/>
      <c r="L36" s="36"/>
      <c r="M36" s="36"/>
      <c r="N36" s="36"/>
      <c r="O36" s="20">
        <f t="shared" si="5"/>
        <v>0</v>
      </c>
      <c r="P36" s="21">
        <f t="shared" si="6"/>
        <v>0</v>
      </c>
      <c r="Q36" s="21">
        <f t="shared" si="7"/>
        <v>0</v>
      </c>
      <c r="S36" s="28"/>
      <c r="T36" s="7"/>
      <c r="U36" s="6"/>
      <c r="W36" s="12"/>
    </row>
    <row r="37" spans="1:23" ht="15.75" thickBot="1">
      <c r="A37" s="36"/>
      <c r="B37" s="36"/>
      <c r="C37" s="109">
        <v>1988</v>
      </c>
      <c r="D37" s="97" t="s">
        <v>117</v>
      </c>
      <c r="E37" s="30"/>
      <c r="F37" s="56"/>
      <c r="G37" s="36"/>
      <c r="H37" s="36"/>
      <c r="I37" s="36"/>
      <c r="J37" s="36"/>
      <c r="K37" s="36"/>
      <c r="L37" s="36"/>
      <c r="M37" s="36"/>
      <c r="N37" s="36"/>
      <c r="O37" s="20">
        <f t="shared" si="5"/>
        <v>0</v>
      </c>
      <c r="P37" s="21">
        <f t="shared" si="6"/>
        <v>0</v>
      </c>
      <c r="Q37" s="21">
        <f t="shared" si="7"/>
        <v>0</v>
      </c>
      <c r="S37" s="28">
        <v>1965</v>
      </c>
      <c r="T37" s="7" t="s">
        <v>98</v>
      </c>
      <c r="U37" s="6">
        <f>SUMIF(C3:C60,"1965",Q3:Q60)</f>
        <v>0</v>
      </c>
      <c r="W37" s="12">
        <f>SUMIF(C3:C57,"1965",O3:O57)</f>
        <v>0</v>
      </c>
    </row>
    <row r="38" spans="1:23" ht="15.75" thickBot="1">
      <c r="A38" s="36"/>
      <c r="B38" s="36"/>
      <c r="C38" s="105">
        <v>2027</v>
      </c>
      <c r="D38" s="72" t="s">
        <v>86</v>
      </c>
      <c r="E38" s="30"/>
      <c r="F38" s="56"/>
      <c r="G38" s="36"/>
      <c r="H38" s="36"/>
      <c r="I38" s="36"/>
      <c r="J38" s="36"/>
      <c r="K38" s="36"/>
      <c r="L38" s="36"/>
      <c r="M38" s="36"/>
      <c r="N38" s="36"/>
      <c r="O38" s="20">
        <f t="shared" si="5"/>
        <v>0</v>
      </c>
      <c r="P38" s="21">
        <f t="shared" si="6"/>
        <v>0</v>
      </c>
      <c r="Q38" s="21">
        <f t="shared" si="7"/>
        <v>0</v>
      </c>
      <c r="S38" s="105">
        <v>2057</v>
      </c>
      <c r="T38" s="72" t="s">
        <v>101</v>
      </c>
      <c r="U38" s="6">
        <f>SUMIF(C3:C61,"2057",Q3:Q61)</f>
        <v>154</v>
      </c>
      <c r="W38" s="6">
        <f>SUMIF(C3:C61,"2057",O3:O61)</f>
        <v>154</v>
      </c>
    </row>
    <row r="39" spans="1:23" ht="15.75" thickBot="1">
      <c r="A39" s="36"/>
      <c r="B39" s="36"/>
      <c r="C39" s="109">
        <v>2027</v>
      </c>
      <c r="D39" s="97" t="s">
        <v>86</v>
      </c>
      <c r="E39" s="30"/>
      <c r="F39" s="56"/>
      <c r="G39" s="36"/>
      <c r="H39" s="36"/>
      <c r="I39" s="36"/>
      <c r="J39" s="36"/>
      <c r="K39" s="36"/>
      <c r="L39" s="36"/>
      <c r="M39" s="36"/>
      <c r="N39" s="36"/>
      <c r="O39" s="20">
        <f t="shared" si="5"/>
        <v>0</v>
      </c>
      <c r="P39" s="21">
        <f t="shared" si="6"/>
        <v>0</v>
      </c>
      <c r="Q39" s="21">
        <f t="shared" si="7"/>
        <v>0</v>
      </c>
      <c r="S39" s="28">
        <v>2027</v>
      </c>
      <c r="T39" s="72" t="s">
        <v>86</v>
      </c>
      <c r="U39" s="6">
        <f>SUMIF(C3:C62,"2027",O3:O62)</f>
        <v>0</v>
      </c>
      <c r="W39" s="12">
        <f>SUMIF(C3:C59,"2027",O3:O59)</f>
        <v>0</v>
      </c>
    </row>
    <row r="40" spans="1:23" ht="15.75" thickBot="1">
      <c r="A40" s="36"/>
      <c r="B40" s="36"/>
      <c r="C40" s="105">
        <v>2029</v>
      </c>
      <c r="D40" s="72" t="s">
        <v>93</v>
      </c>
      <c r="E40" s="30"/>
      <c r="F40" s="56"/>
      <c r="G40" s="36"/>
      <c r="H40" s="36"/>
      <c r="I40" s="36"/>
      <c r="J40" s="36"/>
      <c r="K40" s="36"/>
      <c r="L40" s="36"/>
      <c r="M40" s="36"/>
      <c r="N40" s="36"/>
      <c r="O40" s="20">
        <f t="shared" si="5"/>
        <v>0</v>
      </c>
      <c r="P40" s="21">
        <f t="shared" si="6"/>
        <v>0</v>
      </c>
      <c r="Q40" s="21">
        <f t="shared" si="7"/>
        <v>0</v>
      </c>
      <c r="S40" s="28"/>
      <c r="T40" s="7"/>
      <c r="U40" s="6"/>
      <c r="W40" s="12"/>
    </row>
    <row r="41" spans="1:23" ht="15.75" thickBot="1">
      <c r="A41" s="35"/>
      <c r="B41" s="35"/>
      <c r="C41" s="109">
        <v>2057</v>
      </c>
      <c r="D41" s="97" t="s">
        <v>101</v>
      </c>
      <c r="E41" s="25"/>
      <c r="F41" s="46"/>
      <c r="G41" s="35"/>
      <c r="H41" s="35"/>
      <c r="I41" s="35"/>
      <c r="J41" s="35"/>
      <c r="K41" s="35"/>
      <c r="L41" s="35"/>
      <c r="M41" s="35"/>
      <c r="N41" s="35"/>
      <c r="O41" s="20">
        <f t="shared" si="5"/>
        <v>0</v>
      </c>
      <c r="P41" s="21">
        <f t="shared" si="6"/>
        <v>0</v>
      </c>
      <c r="Q41" s="21">
        <f aca="true" t="shared" si="8" ref="Q41:Q50">IF(P41&gt;=3,O41,0)</f>
        <v>0</v>
      </c>
      <c r="U41" s="50">
        <f>SUM(U3:U40)</f>
        <v>711</v>
      </c>
      <c r="W41" s="39">
        <f>SUM(W3:W40)</f>
        <v>711</v>
      </c>
    </row>
    <row r="42" spans="1:17" ht="15.75" thickBot="1">
      <c r="A42" s="35"/>
      <c r="B42" s="35"/>
      <c r="C42" s="105">
        <v>2057</v>
      </c>
      <c r="D42" s="72" t="s">
        <v>101</v>
      </c>
      <c r="E42" s="25"/>
      <c r="F42" s="46"/>
      <c r="G42" s="35"/>
      <c r="H42" s="35"/>
      <c r="I42" s="35"/>
      <c r="J42" s="35"/>
      <c r="K42" s="35"/>
      <c r="L42" s="35"/>
      <c r="M42" s="35"/>
      <c r="N42" s="35"/>
      <c r="O42" s="20">
        <f t="shared" si="5"/>
        <v>0</v>
      </c>
      <c r="P42" s="21">
        <f t="shared" si="6"/>
        <v>0</v>
      </c>
      <c r="Q42" s="21">
        <f t="shared" si="8"/>
        <v>0</v>
      </c>
    </row>
    <row r="43" spans="1:17" ht="15.75" thickBot="1">
      <c r="A43" s="35"/>
      <c r="B43" s="35"/>
      <c r="C43" s="105">
        <v>2057</v>
      </c>
      <c r="D43" s="72" t="s">
        <v>101</v>
      </c>
      <c r="E43" s="25"/>
      <c r="F43" s="46"/>
      <c r="G43" s="35"/>
      <c r="H43" s="35"/>
      <c r="I43" s="35"/>
      <c r="J43" s="35"/>
      <c r="K43" s="35"/>
      <c r="L43" s="35"/>
      <c r="M43" s="35"/>
      <c r="N43" s="35"/>
      <c r="O43" s="20">
        <f t="shared" si="5"/>
        <v>0</v>
      </c>
      <c r="P43" s="21">
        <f t="shared" si="6"/>
        <v>0</v>
      </c>
      <c r="Q43" s="21">
        <f t="shared" si="8"/>
        <v>0</v>
      </c>
    </row>
    <row r="44" spans="1:17" ht="15.75" thickBot="1">
      <c r="A44" s="35"/>
      <c r="B44" s="35"/>
      <c r="C44" s="105">
        <v>2057</v>
      </c>
      <c r="D44" s="97" t="s">
        <v>101</v>
      </c>
      <c r="E44" s="25"/>
      <c r="F44" s="46"/>
      <c r="G44" s="35"/>
      <c r="H44" s="35"/>
      <c r="I44" s="35"/>
      <c r="J44" s="35"/>
      <c r="K44" s="35"/>
      <c r="L44" s="35"/>
      <c r="M44" s="35"/>
      <c r="N44" s="35"/>
      <c r="O44" s="20">
        <f t="shared" si="5"/>
        <v>0</v>
      </c>
      <c r="P44" s="21">
        <f t="shared" si="6"/>
        <v>0</v>
      </c>
      <c r="Q44" s="21">
        <f t="shared" si="8"/>
        <v>0</v>
      </c>
    </row>
    <row r="45" spans="1:17" ht="15.75" thickBot="1">
      <c r="A45" s="35"/>
      <c r="B45" s="35"/>
      <c r="C45" s="34">
        <v>2057</v>
      </c>
      <c r="D45" s="35" t="s">
        <v>101</v>
      </c>
      <c r="E45" s="25"/>
      <c r="F45" s="46"/>
      <c r="G45" s="35"/>
      <c r="H45" s="35"/>
      <c r="I45" s="35"/>
      <c r="J45" s="35"/>
      <c r="K45" s="35"/>
      <c r="L45" s="35"/>
      <c r="M45" s="35"/>
      <c r="N45" s="35"/>
      <c r="O45" s="20">
        <f t="shared" si="5"/>
        <v>0</v>
      </c>
      <c r="P45" s="21">
        <f t="shared" si="6"/>
        <v>0</v>
      </c>
      <c r="Q45" s="21">
        <f t="shared" si="8"/>
        <v>0</v>
      </c>
    </row>
    <row r="46" spans="1:17" ht="15.75" thickBot="1">
      <c r="A46" s="35"/>
      <c r="B46" s="35"/>
      <c r="C46" s="105">
        <v>2057</v>
      </c>
      <c r="D46" s="72" t="s">
        <v>101</v>
      </c>
      <c r="E46" s="25"/>
      <c r="F46" s="46"/>
      <c r="G46" s="35"/>
      <c r="H46" s="35"/>
      <c r="I46" s="35"/>
      <c r="J46" s="35"/>
      <c r="K46" s="35"/>
      <c r="L46" s="35"/>
      <c r="M46" s="35"/>
      <c r="N46" s="35"/>
      <c r="O46" s="20">
        <f t="shared" si="5"/>
        <v>0</v>
      </c>
      <c r="P46" s="21">
        <f t="shared" si="6"/>
        <v>0</v>
      </c>
      <c r="Q46" s="21">
        <f t="shared" si="8"/>
        <v>0</v>
      </c>
    </row>
    <row r="47" spans="1:17" ht="15.75" thickBot="1">
      <c r="A47" s="35"/>
      <c r="B47" s="35"/>
      <c r="C47" s="25">
        <v>2057</v>
      </c>
      <c r="D47" s="35" t="s">
        <v>101</v>
      </c>
      <c r="E47" s="25"/>
      <c r="F47" s="46"/>
      <c r="G47" s="35"/>
      <c r="H47" s="35"/>
      <c r="I47" s="35"/>
      <c r="J47" s="35"/>
      <c r="K47" s="35"/>
      <c r="L47" s="35"/>
      <c r="M47" s="35"/>
      <c r="N47" s="35"/>
      <c r="O47" s="20">
        <f t="shared" si="5"/>
        <v>0</v>
      </c>
      <c r="P47" s="21">
        <f t="shared" si="6"/>
        <v>0</v>
      </c>
      <c r="Q47" s="21">
        <f t="shared" si="8"/>
        <v>0</v>
      </c>
    </row>
    <row r="48" spans="1:17" ht="15.75" thickBot="1">
      <c r="A48" s="35"/>
      <c r="B48" s="35"/>
      <c r="C48" s="25">
        <v>2057</v>
      </c>
      <c r="D48" s="35" t="s">
        <v>101</v>
      </c>
      <c r="E48" s="25"/>
      <c r="F48" s="46"/>
      <c r="G48" s="35"/>
      <c r="H48" s="35"/>
      <c r="I48" s="35"/>
      <c r="J48" s="35"/>
      <c r="K48" s="35"/>
      <c r="L48" s="35"/>
      <c r="M48" s="35"/>
      <c r="N48" s="35"/>
      <c r="O48" s="20">
        <f t="shared" si="5"/>
        <v>0</v>
      </c>
      <c r="P48" s="21">
        <f t="shared" si="6"/>
        <v>0</v>
      </c>
      <c r="Q48" s="21">
        <f t="shared" si="8"/>
        <v>0</v>
      </c>
    </row>
    <row r="49" spans="1:17" ht="15.75" thickBot="1">
      <c r="A49" s="35"/>
      <c r="B49" s="35"/>
      <c r="C49" s="108">
        <v>2069</v>
      </c>
      <c r="D49" s="110" t="s">
        <v>100</v>
      </c>
      <c r="E49" s="25"/>
      <c r="F49" s="46"/>
      <c r="G49" s="35"/>
      <c r="H49" s="35"/>
      <c r="I49" s="35"/>
      <c r="J49" s="35"/>
      <c r="K49" s="35"/>
      <c r="L49" s="35"/>
      <c r="M49" s="35"/>
      <c r="N49" s="35"/>
      <c r="O49" s="20">
        <f t="shared" si="5"/>
        <v>0</v>
      </c>
      <c r="P49" s="21">
        <f t="shared" si="6"/>
        <v>0</v>
      </c>
      <c r="Q49" s="21">
        <f t="shared" si="8"/>
        <v>0</v>
      </c>
    </row>
    <row r="50" spans="1:17" ht="15.75" thickBot="1">
      <c r="A50" s="35"/>
      <c r="B50" s="35"/>
      <c r="C50" s="25"/>
      <c r="D50" s="35"/>
      <c r="E50" s="25"/>
      <c r="F50" s="46"/>
      <c r="G50" s="35"/>
      <c r="H50" s="35"/>
      <c r="I50" s="35"/>
      <c r="J50" s="35"/>
      <c r="K50" s="35"/>
      <c r="L50" s="35"/>
      <c r="M50" s="35"/>
      <c r="N50" s="35"/>
      <c r="O50" s="20">
        <f t="shared" si="5"/>
        <v>0</v>
      </c>
      <c r="P50" s="21">
        <f t="shared" si="6"/>
        <v>0</v>
      </c>
      <c r="Q50" s="21">
        <f t="shared" si="8"/>
        <v>0</v>
      </c>
    </row>
    <row r="51" spans="15:17" ht="15">
      <c r="O51" s="51">
        <f>SUM(O3:O50)</f>
        <v>711</v>
      </c>
      <c r="Q51" s="52">
        <f>SUM(Q3:Q50)</f>
        <v>711</v>
      </c>
    </row>
  </sheetData>
  <sheetProtection password="C4AE" sheet="1"/>
  <mergeCells count="1">
    <mergeCell ref="A1:F1"/>
  </mergeCells>
  <conditionalFormatting sqref="A3:A33">
    <cfRule type="containsText" priority="3" dxfId="1" operator="containsText" stopIfTrue="1" text="SI">
      <formula>NOT(ISERROR(SEARCH("SI",A3)))</formula>
    </cfRule>
    <cfRule type="containsText" priority="4" dxfId="0" operator="containsText" stopIfTrue="1" text="NO">
      <formula>NOT(ISERROR(SEARCH("NO",A3)))</formula>
    </cfRule>
  </conditionalFormatting>
  <conditionalFormatting sqref="A3:A21">
    <cfRule type="containsText" priority="1" dxfId="1" operator="containsText" stopIfTrue="1" text="SI">
      <formula>NOT(ISERROR(SEARCH("SI",A3)))</formula>
    </cfRule>
    <cfRule type="containsText" priority="2" dxfId="0" operator="containsText" stopIfTrue="1" text="NO">
      <formula>NOT(ISERROR(SEARCH("NO",A3)))</formula>
    </cfRule>
  </conditionalFormatting>
  <hyperlinks>
    <hyperlink ref="D9" r:id="rId1" display="javascript:void(0);"/>
    <hyperlink ref="D11" r:id="rId2" display="javascript:void(0);"/>
  </hyperlink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Roman,Normale"&amp;12&amp;A</oddHeader>
    <oddFooter>&amp;C&amp;"Times New Roman,Normale"&amp;12Pagina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zoomScale="75" zoomScaleNormal="75" zoomScalePageLayoutView="0" workbookViewId="0" topLeftCell="E19">
      <selection activeCell="I30" sqref="I30"/>
    </sheetView>
  </sheetViews>
  <sheetFormatPr defaultColWidth="11.57421875" defaultRowHeight="12.75"/>
  <cols>
    <col min="1" max="1" width="5.7109375" style="1" bestFit="1" customWidth="1"/>
    <col min="2" max="2" width="39.00390625" style="1" customWidth="1"/>
    <col min="3" max="3" width="9.7109375" style="13" customWidth="1"/>
    <col min="4" max="4" width="40.7109375" style="1" customWidth="1"/>
    <col min="5" max="5" width="8.140625" style="13" bestFit="1" customWidth="1"/>
    <col min="6" max="6" width="8.7109375" style="57" bestFit="1" customWidth="1"/>
    <col min="7" max="13" width="8.140625" style="1" bestFit="1" customWidth="1"/>
    <col min="14" max="14" width="7.7109375" style="1" bestFit="1" customWidth="1"/>
    <col min="15" max="15" width="9.28125" style="1" bestFit="1" customWidth="1"/>
    <col min="16" max="16" width="8.8515625" style="1" bestFit="1" customWidth="1"/>
    <col min="17" max="17" width="17.28125" style="15" bestFit="1" customWidth="1"/>
    <col min="18" max="18" width="11.57421875" style="1" customWidth="1"/>
    <col min="19" max="19" width="6.57421875" style="1" bestFit="1" customWidth="1"/>
    <col min="20" max="20" width="40.8515625" style="1" bestFit="1" customWidth="1"/>
    <col min="21" max="21" width="6.8515625" style="1" bestFit="1" customWidth="1"/>
    <col min="22" max="22" width="11.57421875" style="1" customWidth="1"/>
    <col min="23" max="23" width="19.7109375" style="1" bestFit="1" customWidth="1"/>
    <col min="24" max="16384" width="11.57421875" style="1" customWidth="1"/>
  </cols>
  <sheetData>
    <row r="1" spans="1:6" ht="16.5" thickBot="1">
      <c r="A1" s="277" t="s">
        <v>19</v>
      </c>
      <c r="B1" s="278"/>
      <c r="C1" s="278"/>
      <c r="D1" s="278"/>
      <c r="E1" s="278"/>
      <c r="F1" s="277"/>
    </row>
    <row r="2" spans="1:23" ht="16.5" thickBot="1">
      <c r="A2" s="19" t="s">
        <v>1</v>
      </c>
      <c r="B2" s="105" t="s">
        <v>2</v>
      </c>
      <c r="C2" s="105" t="s">
        <v>38</v>
      </c>
      <c r="D2" s="105" t="s">
        <v>3</v>
      </c>
      <c r="E2" s="105" t="s">
        <v>4</v>
      </c>
      <c r="F2" s="126" t="s">
        <v>5</v>
      </c>
      <c r="G2" s="18" t="s">
        <v>6</v>
      </c>
      <c r="H2" s="18" t="s">
        <v>7</v>
      </c>
      <c r="I2" s="19" t="s">
        <v>35</v>
      </c>
      <c r="J2" s="19" t="s">
        <v>36</v>
      </c>
      <c r="K2" s="19" t="s">
        <v>40</v>
      </c>
      <c r="L2" s="19" t="s">
        <v>41</v>
      </c>
      <c r="M2" s="19" t="s">
        <v>42</v>
      </c>
      <c r="N2" s="19" t="s">
        <v>8</v>
      </c>
      <c r="O2" s="20" t="s">
        <v>9</v>
      </c>
      <c r="P2" s="21" t="s">
        <v>10</v>
      </c>
      <c r="Q2" s="21" t="s">
        <v>11</v>
      </c>
      <c r="R2" s="14"/>
      <c r="S2" s="2" t="s">
        <v>38</v>
      </c>
      <c r="T2" s="3" t="s">
        <v>3</v>
      </c>
      <c r="U2" s="4" t="s">
        <v>12</v>
      </c>
      <c r="V2" s="14"/>
      <c r="W2" s="11" t="s">
        <v>34</v>
      </c>
    </row>
    <row r="3" spans="1:23" ht="15.75" thickBot="1">
      <c r="A3" s="22" t="str">
        <f aca="true" t="shared" si="0" ref="A3:A25">IF(P3&lt;2,"NO","SI")</f>
        <v>NO</v>
      </c>
      <c r="B3" s="259" t="s">
        <v>170</v>
      </c>
      <c r="C3" s="262" t="s">
        <v>381</v>
      </c>
      <c r="D3" s="256" t="s">
        <v>49</v>
      </c>
      <c r="E3" s="69">
        <v>100</v>
      </c>
      <c r="F3" s="183"/>
      <c r="G3" s="35"/>
      <c r="H3" s="35"/>
      <c r="I3" s="22"/>
      <c r="J3" s="22"/>
      <c r="K3" s="22"/>
      <c r="L3" s="22"/>
      <c r="M3" s="22"/>
      <c r="N3" s="43"/>
      <c r="O3" s="20">
        <f aca="true" t="shared" si="1" ref="O3:O41">IF(P3&gt;8,(LARGE(E3:N3,1)+LARGE(E3:N3,2)+LARGE(E3:N3,3)+LARGE(E3:N3,4)+LARGE(E3:N3,5)+LARGE(E3:N3,6)+LARGE(E3:N3,7)+LARGE(E3:N3,8)+LARGE(E3:N3,9)),(SUM(E3:N3)))</f>
        <v>100</v>
      </c>
      <c r="P3" s="21">
        <f aca="true" t="shared" si="2" ref="P3:P30">COUNTA(E3:N3)</f>
        <v>1</v>
      </c>
      <c r="Q3" s="21">
        <f aca="true" t="shared" si="3" ref="Q3:Q30">IF(P3&gt;=0,O3,0)</f>
        <v>100</v>
      </c>
      <c r="S3" s="44">
        <v>1213</v>
      </c>
      <c r="T3" s="45" t="s">
        <v>43</v>
      </c>
      <c r="U3" s="6">
        <f>SUMIF(C3:C41,"1213",Q3:Q41)</f>
        <v>0</v>
      </c>
      <c r="W3" s="12">
        <f>SUMIF(C3:C41,"1213",O3:O41)</f>
        <v>0</v>
      </c>
    </row>
    <row r="4" spans="1:23" ht="16.5" thickBot="1">
      <c r="A4" s="154" t="str">
        <f t="shared" si="0"/>
        <v>NO</v>
      </c>
      <c r="B4" s="259" t="s">
        <v>391</v>
      </c>
      <c r="C4" s="262">
        <v>10</v>
      </c>
      <c r="D4" s="256" t="s">
        <v>47</v>
      </c>
      <c r="E4" s="69">
        <v>90</v>
      </c>
      <c r="F4" s="183"/>
      <c r="G4" s="35"/>
      <c r="H4" s="35"/>
      <c r="I4" s="22"/>
      <c r="J4" s="22"/>
      <c r="K4" s="22"/>
      <c r="L4" s="22"/>
      <c r="M4" s="22"/>
      <c r="N4" s="43"/>
      <c r="O4" s="20">
        <f t="shared" si="1"/>
        <v>90</v>
      </c>
      <c r="P4" s="21">
        <f t="shared" si="2"/>
        <v>1</v>
      </c>
      <c r="Q4" s="21">
        <f t="shared" si="3"/>
        <v>90</v>
      </c>
      <c r="S4" s="105">
        <v>48</v>
      </c>
      <c r="T4" s="72" t="s">
        <v>121</v>
      </c>
      <c r="U4" s="6">
        <f>SUMIF(C3:C64,"48",Q3:Q64)</f>
        <v>0</v>
      </c>
      <c r="W4" s="12">
        <f>SUMIF(C3:C64,"48",O3:O64)</f>
        <v>0</v>
      </c>
    </row>
    <row r="5" spans="1:23" ht="15.75" thickBot="1">
      <c r="A5" s="22" t="str">
        <f t="shared" si="0"/>
        <v>NO</v>
      </c>
      <c r="B5" s="259" t="s">
        <v>392</v>
      </c>
      <c r="C5" s="262" t="s">
        <v>381</v>
      </c>
      <c r="D5" s="256" t="s">
        <v>49</v>
      </c>
      <c r="E5" s="69">
        <v>80</v>
      </c>
      <c r="F5" s="183"/>
      <c r="G5" s="35"/>
      <c r="H5" s="35"/>
      <c r="I5" s="22"/>
      <c r="J5" s="22"/>
      <c r="K5" s="22"/>
      <c r="L5" s="22"/>
      <c r="M5" s="22"/>
      <c r="N5" s="43"/>
      <c r="O5" s="20">
        <f t="shared" si="1"/>
        <v>80</v>
      </c>
      <c r="P5" s="21">
        <f t="shared" si="2"/>
        <v>1</v>
      </c>
      <c r="Q5" s="21">
        <f t="shared" si="3"/>
        <v>80</v>
      </c>
      <c r="S5" s="44">
        <v>1174</v>
      </c>
      <c r="T5" s="45" t="s">
        <v>44</v>
      </c>
      <c r="U5" s="6">
        <f>SUMIF(C3:C41,"1174",Q3:Q41)</f>
        <v>218</v>
      </c>
      <c r="W5" s="12">
        <f>SUMIF(C3:C41,"1174",O3:O41)</f>
        <v>218</v>
      </c>
    </row>
    <row r="6" spans="1:23" ht="16.5" thickBot="1">
      <c r="A6" s="154" t="str">
        <f t="shared" si="0"/>
        <v>NO</v>
      </c>
      <c r="B6" s="259" t="s">
        <v>393</v>
      </c>
      <c r="C6" s="262">
        <v>10</v>
      </c>
      <c r="D6" s="256" t="s">
        <v>47</v>
      </c>
      <c r="E6" s="69">
        <v>60</v>
      </c>
      <c r="F6" s="183"/>
      <c r="G6" s="35"/>
      <c r="H6" s="35"/>
      <c r="I6" s="22"/>
      <c r="J6" s="22"/>
      <c r="K6" s="22"/>
      <c r="L6" s="22"/>
      <c r="M6" s="22"/>
      <c r="N6" s="43"/>
      <c r="O6" s="20">
        <f t="shared" si="1"/>
        <v>60</v>
      </c>
      <c r="P6" s="21">
        <f t="shared" si="2"/>
        <v>1</v>
      </c>
      <c r="Q6" s="21">
        <f t="shared" si="3"/>
        <v>60</v>
      </c>
      <c r="S6" s="28">
        <v>1180</v>
      </c>
      <c r="T6" s="45" t="s">
        <v>45</v>
      </c>
      <c r="U6" s="6">
        <f>SUMIF(C3:C41,"1180",Q3:Q41)</f>
        <v>0</v>
      </c>
      <c r="W6" s="12">
        <f>SUMIF(C3:C41,"1180",O3:O41)</f>
        <v>0</v>
      </c>
    </row>
    <row r="7" spans="1:23" ht="15.75" thickBot="1">
      <c r="A7" s="22" t="str">
        <f t="shared" si="0"/>
        <v>SI</v>
      </c>
      <c r="B7" s="259" t="s">
        <v>394</v>
      </c>
      <c r="C7" s="262">
        <v>10</v>
      </c>
      <c r="D7" s="256" t="s">
        <v>47</v>
      </c>
      <c r="E7" s="69">
        <v>50</v>
      </c>
      <c r="F7" s="183">
        <v>60</v>
      </c>
      <c r="G7" s="35"/>
      <c r="H7" s="35"/>
      <c r="I7" s="22"/>
      <c r="J7" s="22"/>
      <c r="K7" s="22"/>
      <c r="L7" s="22"/>
      <c r="M7" s="22"/>
      <c r="N7" s="43"/>
      <c r="O7" s="20">
        <f t="shared" si="1"/>
        <v>110</v>
      </c>
      <c r="P7" s="21">
        <f t="shared" si="2"/>
        <v>2</v>
      </c>
      <c r="Q7" s="21">
        <f t="shared" si="3"/>
        <v>110</v>
      </c>
      <c r="S7" s="28">
        <v>1115</v>
      </c>
      <c r="T7" s="7" t="s">
        <v>46</v>
      </c>
      <c r="U7" s="6">
        <f>SUMIF(C3:C41,"1115",Q3:Q41)</f>
        <v>21</v>
      </c>
      <c r="W7" s="12">
        <f>SUMIF(C3:C41,"1115",O3:O41)</f>
        <v>21</v>
      </c>
    </row>
    <row r="8" spans="1:23" ht="16.5" thickBot="1">
      <c r="A8" s="154" t="str">
        <f t="shared" si="0"/>
        <v>SI</v>
      </c>
      <c r="B8" s="259" t="s">
        <v>171</v>
      </c>
      <c r="C8" s="262" t="s">
        <v>382</v>
      </c>
      <c r="D8" s="256" t="s">
        <v>77</v>
      </c>
      <c r="E8" s="69">
        <v>40</v>
      </c>
      <c r="F8" s="183">
        <v>90</v>
      </c>
      <c r="G8" s="35"/>
      <c r="H8" s="35"/>
      <c r="I8" s="22"/>
      <c r="J8" s="22"/>
      <c r="K8" s="22"/>
      <c r="L8" s="22"/>
      <c r="M8" s="22"/>
      <c r="N8" s="43"/>
      <c r="O8" s="20">
        <f t="shared" si="1"/>
        <v>130</v>
      </c>
      <c r="P8" s="21">
        <f t="shared" si="2"/>
        <v>2</v>
      </c>
      <c r="Q8" s="21">
        <f t="shared" si="3"/>
        <v>130</v>
      </c>
      <c r="S8" s="28">
        <v>10</v>
      </c>
      <c r="T8" s="7" t="s">
        <v>47</v>
      </c>
      <c r="U8" s="6">
        <f>SUMIF(C3:C41,"10",Q3:Q41)</f>
        <v>260</v>
      </c>
      <c r="W8" s="12">
        <f>SUMIF(C3:C41,"10",O3:O41)</f>
        <v>260</v>
      </c>
    </row>
    <row r="9" spans="1:23" ht="15.75" thickBot="1">
      <c r="A9" s="22" t="str">
        <f t="shared" si="0"/>
        <v>SI</v>
      </c>
      <c r="B9" s="259" t="s">
        <v>395</v>
      </c>
      <c r="C9" s="262" t="s">
        <v>383</v>
      </c>
      <c r="D9" s="261" t="s">
        <v>50</v>
      </c>
      <c r="E9" s="105">
        <v>30</v>
      </c>
      <c r="F9" s="183">
        <v>40</v>
      </c>
      <c r="G9" s="35"/>
      <c r="H9" s="35"/>
      <c r="I9" s="22"/>
      <c r="J9" s="22"/>
      <c r="K9" s="22"/>
      <c r="L9" s="22"/>
      <c r="M9" s="22"/>
      <c r="N9" s="43"/>
      <c r="O9" s="20">
        <f t="shared" si="1"/>
        <v>70</v>
      </c>
      <c r="P9" s="21">
        <f t="shared" si="2"/>
        <v>2</v>
      </c>
      <c r="Q9" s="21">
        <f t="shared" si="3"/>
        <v>70</v>
      </c>
      <c r="S9" s="28">
        <v>1589</v>
      </c>
      <c r="T9" s="7" t="s">
        <v>48</v>
      </c>
      <c r="U9" s="6">
        <f>SUMIF(C3:C41,"1589",Q3:Q41)</f>
        <v>0</v>
      </c>
      <c r="W9" s="12">
        <f>SUMIF(C3:C41,"1589",O3:O41)</f>
        <v>0</v>
      </c>
    </row>
    <row r="10" spans="1:23" ht="15.75" thickBot="1">
      <c r="A10" s="22" t="str">
        <f t="shared" si="0"/>
        <v>SI</v>
      </c>
      <c r="B10" s="259" t="s">
        <v>396</v>
      </c>
      <c r="C10" s="262">
        <v>1887</v>
      </c>
      <c r="D10" s="257" t="s">
        <v>384</v>
      </c>
      <c r="E10" s="69">
        <v>20</v>
      </c>
      <c r="F10" s="183">
        <v>50</v>
      </c>
      <c r="G10" s="35"/>
      <c r="H10" s="35"/>
      <c r="I10" s="22"/>
      <c r="J10" s="22"/>
      <c r="K10" s="22"/>
      <c r="L10" s="22"/>
      <c r="M10" s="22"/>
      <c r="N10" s="43"/>
      <c r="O10" s="20">
        <f t="shared" si="1"/>
        <v>70</v>
      </c>
      <c r="P10" s="21">
        <f t="shared" si="2"/>
        <v>2</v>
      </c>
      <c r="Q10" s="21">
        <f t="shared" si="3"/>
        <v>70</v>
      </c>
      <c r="S10" s="28">
        <v>1980</v>
      </c>
      <c r="T10" s="7" t="s">
        <v>80</v>
      </c>
      <c r="U10" s="6">
        <f>SUMIF(C3:C41,"1980",Q3:Q41)</f>
        <v>0</v>
      </c>
      <c r="W10" s="12">
        <f>SUMIF(C3:C41,"1533",O3:O41)</f>
        <v>0</v>
      </c>
    </row>
    <row r="11" spans="1:23" ht="15.75" thickBot="1">
      <c r="A11" s="22" t="str">
        <f t="shared" si="0"/>
        <v>SI</v>
      </c>
      <c r="B11" s="259" t="s">
        <v>397</v>
      </c>
      <c r="C11" s="263" t="s">
        <v>385</v>
      </c>
      <c r="D11" s="260" t="s">
        <v>66</v>
      </c>
      <c r="E11" s="105">
        <v>15</v>
      </c>
      <c r="F11" s="183">
        <v>9</v>
      </c>
      <c r="G11" s="35"/>
      <c r="H11" s="35"/>
      <c r="I11" s="22"/>
      <c r="J11" s="22"/>
      <c r="K11" s="22"/>
      <c r="L11" s="22"/>
      <c r="M11" s="22"/>
      <c r="N11" s="43"/>
      <c r="O11" s="20">
        <f t="shared" si="1"/>
        <v>24</v>
      </c>
      <c r="P11" s="21">
        <f t="shared" si="2"/>
        <v>2</v>
      </c>
      <c r="Q11" s="21">
        <f t="shared" si="3"/>
        <v>24</v>
      </c>
      <c r="S11" s="28">
        <v>1590</v>
      </c>
      <c r="T11" s="7" t="s">
        <v>49</v>
      </c>
      <c r="U11" s="6">
        <f>SUMIF(C3:C41,"1590",Q3:Q41)</f>
        <v>180</v>
      </c>
      <c r="W11" s="12">
        <f>SUMIF(C3:C41,"1590",O3:O41)</f>
        <v>180</v>
      </c>
    </row>
    <row r="12" spans="1:23" ht="15.75" thickBot="1">
      <c r="A12" s="22" t="str">
        <f t="shared" si="0"/>
        <v>SI</v>
      </c>
      <c r="B12" s="259" t="s">
        <v>398</v>
      </c>
      <c r="C12" s="262" t="s">
        <v>386</v>
      </c>
      <c r="D12" s="258" t="s">
        <v>218</v>
      </c>
      <c r="E12" s="69">
        <v>12</v>
      </c>
      <c r="F12" s="183">
        <v>20</v>
      </c>
      <c r="G12" s="35"/>
      <c r="H12" s="35"/>
      <c r="I12" s="22"/>
      <c r="J12" s="22"/>
      <c r="K12" s="22"/>
      <c r="L12" s="22"/>
      <c r="M12" s="22"/>
      <c r="N12" s="43"/>
      <c r="O12" s="20">
        <f t="shared" si="1"/>
        <v>32</v>
      </c>
      <c r="P12" s="21">
        <f t="shared" si="2"/>
        <v>2</v>
      </c>
      <c r="Q12" s="21">
        <f t="shared" si="3"/>
        <v>32</v>
      </c>
      <c r="S12" s="28">
        <v>2144</v>
      </c>
      <c r="T12" s="7" t="s">
        <v>205</v>
      </c>
      <c r="U12" s="6">
        <f>SUMIF(C4:C42,"2144",Q4:Q42)</f>
        <v>51</v>
      </c>
      <c r="W12" s="12">
        <f>SUMIF(C3:C41,"2144",O3:O41)</f>
        <v>51</v>
      </c>
    </row>
    <row r="13" spans="1:23" ht="15.75" thickBot="1">
      <c r="A13" s="22" t="str">
        <f t="shared" si="0"/>
        <v>NO</v>
      </c>
      <c r="B13" s="259" t="s">
        <v>399</v>
      </c>
      <c r="C13" s="262" t="s">
        <v>385</v>
      </c>
      <c r="D13" s="256" t="s">
        <v>66</v>
      </c>
      <c r="E13" s="69">
        <v>9</v>
      </c>
      <c r="F13" s="183"/>
      <c r="G13" s="35"/>
      <c r="H13" s="35"/>
      <c r="I13" s="22"/>
      <c r="J13" s="22"/>
      <c r="K13" s="22"/>
      <c r="L13" s="22"/>
      <c r="M13" s="22"/>
      <c r="N13" s="43"/>
      <c r="O13" s="20">
        <f t="shared" si="1"/>
        <v>9</v>
      </c>
      <c r="P13" s="21">
        <f t="shared" si="2"/>
        <v>1</v>
      </c>
      <c r="Q13" s="21">
        <f t="shared" si="3"/>
        <v>9</v>
      </c>
      <c r="S13" s="28">
        <v>2199</v>
      </c>
      <c r="T13" s="7" t="s">
        <v>277</v>
      </c>
      <c r="U13" s="6">
        <f>SUMIF(C5:C43,"2199",Q5:Q43)</f>
        <v>37</v>
      </c>
      <c r="W13" s="12">
        <f>SUMIF(C3:C41,"2199",O3:O41)</f>
        <v>37</v>
      </c>
    </row>
    <row r="14" spans="1:23" ht="15.75" thickBot="1">
      <c r="A14" s="22" t="str">
        <f t="shared" si="0"/>
        <v>NO</v>
      </c>
      <c r="B14" s="259" t="s">
        <v>213</v>
      </c>
      <c r="C14" s="262" t="s">
        <v>383</v>
      </c>
      <c r="D14" s="261" t="s">
        <v>50</v>
      </c>
      <c r="E14" s="105">
        <v>8</v>
      </c>
      <c r="F14" s="53"/>
      <c r="G14" s="35"/>
      <c r="H14" s="35"/>
      <c r="I14" s="22"/>
      <c r="J14" s="22"/>
      <c r="K14" s="22"/>
      <c r="L14" s="22"/>
      <c r="M14" s="22"/>
      <c r="N14" s="43"/>
      <c r="O14" s="20">
        <f t="shared" si="1"/>
        <v>8</v>
      </c>
      <c r="P14" s="21">
        <f t="shared" si="2"/>
        <v>1</v>
      </c>
      <c r="Q14" s="21">
        <f t="shared" si="3"/>
        <v>8</v>
      </c>
      <c r="S14" s="28">
        <v>1843</v>
      </c>
      <c r="T14" s="7" t="s">
        <v>50</v>
      </c>
      <c r="U14" s="6">
        <f>SUMIF(C3:C41,"1843",Q3:Q41)</f>
        <v>83</v>
      </c>
      <c r="W14" s="12">
        <f>SUMIF(C3:C41,"1843",O3:O41)</f>
        <v>83</v>
      </c>
    </row>
    <row r="15" spans="1:23" ht="15.75" thickBot="1">
      <c r="A15" s="22" t="str">
        <f t="shared" si="0"/>
        <v>SI</v>
      </c>
      <c r="B15" s="259" t="s">
        <v>400</v>
      </c>
      <c r="C15" s="262" t="s">
        <v>387</v>
      </c>
      <c r="D15" s="256" t="s">
        <v>277</v>
      </c>
      <c r="E15" s="69">
        <v>7</v>
      </c>
      <c r="F15" s="183">
        <v>30</v>
      </c>
      <c r="G15" s="35"/>
      <c r="H15" s="35"/>
      <c r="I15" s="22"/>
      <c r="J15" s="22"/>
      <c r="K15" s="22"/>
      <c r="L15" s="22"/>
      <c r="M15" s="22"/>
      <c r="N15" s="43"/>
      <c r="O15" s="20">
        <f t="shared" si="1"/>
        <v>37</v>
      </c>
      <c r="P15" s="21">
        <f t="shared" si="2"/>
        <v>2</v>
      </c>
      <c r="Q15" s="21">
        <f t="shared" si="3"/>
        <v>37</v>
      </c>
      <c r="S15" s="28">
        <v>1317</v>
      </c>
      <c r="T15" s="7" t="s">
        <v>51</v>
      </c>
      <c r="U15" s="6">
        <f>SUMIF(C3:C41,"1317",Q3:Q41)</f>
        <v>0</v>
      </c>
      <c r="W15" s="12">
        <f>SUMIF(C3:C41,"1317",O3:O41)</f>
        <v>0</v>
      </c>
    </row>
    <row r="16" spans="1:23" ht="15.75" thickBot="1">
      <c r="A16" s="22" t="str">
        <f t="shared" si="0"/>
        <v>SI</v>
      </c>
      <c r="B16" s="259" t="s">
        <v>401</v>
      </c>
      <c r="C16" s="262" t="s">
        <v>388</v>
      </c>
      <c r="D16" s="256" t="s">
        <v>79</v>
      </c>
      <c r="E16" s="69">
        <v>6</v>
      </c>
      <c r="F16" s="183">
        <v>15</v>
      </c>
      <c r="G16" s="35"/>
      <c r="H16" s="35"/>
      <c r="I16" s="22"/>
      <c r="J16" s="22"/>
      <c r="K16" s="22"/>
      <c r="L16" s="22"/>
      <c r="M16" s="22"/>
      <c r="N16" s="43"/>
      <c r="O16" s="20">
        <f t="shared" si="1"/>
        <v>21</v>
      </c>
      <c r="P16" s="21">
        <f t="shared" si="2"/>
        <v>2</v>
      </c>
      <c r="Q16" s="21">
        <f t="shared" si="3"/>
        <v>21</v>
      </c>
      <c r="S16" s="28"/>
      <c r="T16" s="7"/>
      <c r="U16" s="6">
        <f>SUMIF(C3:C41,"87",Q3:Q41)</f>
        <v>0</v>
      </c>
      <c r="W16" s="12">
        <f>SUMIF(C3:C41,"87",O3:O41)</f>
        <v>0</v>
      </c>
    </row>
    <row r="17" spans="1:23" ht="15.75" thickBot="1">
      <c r="A17" s="22" t="str">
        <f t="shared" si="0"/>
        <v>NO</v>
      </c>
      <c r="B17" s="259" t="s">
        <v>402</v>
      </c>
      <c r="C17" s="262" t="s">
        <v>383</v>
      </c>
      <c r="D17" s="261" t="s">
        <v>50</v>
      </c>
      <c r="E17" s="69">
        <v>5</v>
      </c>
      <c r="F17" s="53"/>
      <c r="G17" s="35"/>
      <c r="H17" s="35"/>
      <c r="I17" s="22"/>
      <c r="J17" s="22"/>
      <c r="K17" s="22"/>
      <c r="L17" s="22"/>
      <c r="M17" s="22"/>
      <c r="N17" s="43"/>
      <c r="O17" s="20">
        <f t="shared" si="1"/>
        <v>5</v>
      </c>
      <c r="P17" s="21">
        <f t="shared" si="2"/>
        <v>1</v>
      </c>
      <c r="Q17" s="21">
        <f t="shared" si="3"/>
        <v>5</v>
      </c>
      <c r="S17" s="28">
        <v>1886</v>
      </c>
      <c r="T17" s="7" t="s">
        <v>52</v>
      </c>
      <c r="U17" s="6">
        <f>SUMIF(C3:C41,"1886",Q3:Q41)</f>
        <v>0</v>
      </c>
      <c r="W17" s="12">
        <f>SUMIF(C3:C41,"1886",O3:O41)</f>
        <v>0</v>
      </c>
    </row>
    <row r="18" spans="1:23" ht="15.75" thickBot="1">
      <c r="A18" s="22" t="str">
        <f t="shared" si="0"/>
        <v>SI</v>
      </c>
      <c r="B18" s="259" t="s">
        <v>403</v>
      </c>
      <c r="C18" s="262" t="s">
        <v>389</v>
      </c>
      <c r="D18" s="260" t="s">
        <v>390</v>
      </c>
      <c r="E18" s="69">
        <v>5</v>
      </c>
      <c r="F18" s="53">
        <v>8</v>
      </c>
      <c r="G18" s="35"/>
      <c r="H18" s="35"/>
      <c r="I18" s="22"/>
      <c r="J18" s="22"/>
      <c r="K18" s="22"/>
      <c r="L18" s="22"/>
      <c r="M18" s="22"/>
      <c r="N18" s="43"/>
      <c r="O18" s="20">
        <f t="shared" si="1"/>
        <v>13</v>
      </c>
      <c r="P18" s="21">
        <f t="shared" si="2"/>
        <v>2</v>
      </c>
      <c r="Q18" s="21">
        <f t="shared" si="3"/>
        <v>13</v>
      </c>
      <c r="S18" s="28">
        <v>1755</v>
      </c>
      <c r="T18" s="7" t="s">
        <v>53</v>
      </c>
      <c r="U18" s="6">
        <f>SUMIF(C3:C41,"1755",Q3:Q41)</f>
        <v>0</v>
      </c>
      <c r="W18" s="12">
        <f>SUMIF(C3:C41,"1755",O3:O41)</f>
        <v>0</v>
      </c>
    </row>
    <row r="19" spans="1:23" ht="15.75" thickBot="1">
      <c r="A19" s="22" t="str">
        <f t="shared" si="0"/>
        <v>NO</v>
      </c>
      <c r="B19" s="259" t="s">
        <v>404</v>
      </c>
      <c r="C19" s="262" t="s">
        <v>385</v>
      </c>
      <c r="D19" s="256" t="s">
        <v>66</v>
      </c>
      <c r="E19" s="69">
        <v>5</v>
      </c>
      <c r="F19" s="54"/>
      <c r="G19" s="36"/>
      <c r="H19" s="36"/>
      <c r="I19" s="60"/>
      <c r="J19" s="60"/>
      <c r="K19" s="60"/>
      <c r="L19" s="60"/>
      <c r="M19" s="60"/>
      <c r="N19" s="49"/>
      <c r="O19" s="20">
        <f t="shared" si="1"/>
        <v>5</v>
      </c>
      <c r="P19" s="21">
        <f t="shared" si="2"/>
        <v>1</v>
      </c>
      <c r="Q19" s="21">
        <f t="shared" si="3"/>
        <v>5</v>
      </c>
      <c r="S19" s="28"/>
      <c r="T19" s="7"/>
      <c r="U19" s="6">
        <f>SUMIF(C3:C41,"1819",Q3:Q41)</f>
        <v>0</v>
      </c>
      <c r="W19" s="12">
        <f>SUMIF(C3:C41,"1819",O3:O41)</f>
        <v>0</v>
      </c>
    </row>
    <row r="20" spans="1:23" ht="15.75" thickBot="1">
      <c r="A20" s="22" t="str">
        <f t="shared" si="0"/>
        <v>NO</v>
      </c>
      <c r="B20" s="259" t="s">
        <v>447</v>
      </c>
      <c r="C20" s="262" t="s">
        <v>385</v>
      </c>
      <c r="D20" s="256" t="s">
        <v>66</v>
      </c>
      <c r="E20" s="69"/>
      <c r="F20" s="183">
        <v>100</v>
      </c>
      <c r="G20" s="35"/>
      <c r="H20" s="35"/>
      <c r="I20" s="22"/>
      <c r="J20" s="22"/>
      <c r="K20" s="22"/>
      <c r="L20" s="22"/>
      <c r="M20" s="22"/>
      <c r="N20" s="43"/>
      <c r="O20" s="20">
        <f t="shared" si="1"/>
        <v>100</v>
      </c>
      <c r="P20" s="21">
        <f t="shared" si="2"/>
        <v>1</v>
      </c>
      <c r="Q20" s="21">
        <f t="shared" si="3"/>
        <v>100</v>
      </c>
      <c r="S20" s="28">
        <v>1298</v>
      </c>
      <c r="T20" s="7" t="s">
        <v>55</v>
      </c>
      <c r="U20" s="6">
        <f>SUMIF(C3:C41,"1298",Q3:Q41)</f>
        <v>130</v>
      </c>
      <c r="W20" s="12">
        <f>SUMIF(C3:C41,"1298",O3:O41)</f>
        <v>130</v>
      </c>
    </row>
    <row r="21" spans="1:23" ht="15.75" thickBot="1">
      <c r="A21" s="22" t="str">
        <f t="shared" si="0"/>
        <v>NO</v>
      </c>
      <c r="B21" s="259" t="s">
        <v>448</v>
      </c>
      <c r="C21" s="262" t="s">
        <v>385</v>
      </c>
      <c r="D21" s="256" t="s">
        <v>66</v>
      </c>
      <c r="E21" s="105"/>
      <c r="F21" s="53">
        <v>80</v>
      </c>
      <c r="G21" s="35"/>
      <c r="H21" s="35"/>
      <c r="I21" s="22"/>
      <c r="J21" s="22"/>
      <c r="K21" s="22"/>
      <c r="L21" s="22"/>
      <c r="M21" s="22"/>
      <c r="N21" s="43"/>
      <c r="O21" s="20">
        <f t="shared" si="1"/>
        <v>80</v>
      </c>
      <c r="P21" s="21">
        <f t="shared" si="2"/>
        <v>1</v>
      </c>
      <c r="Q21" s="21">
        <f t="shared" si="3"/>
        <v>80</v>
      </c>
      <c r="S21" s="28">
        <v>1887</v>
      </c>
      <c r="T21" s="7" t="s">
        <v>56</v>
      </c>
      <c r="U21" s="6">
        <f>SUMIF(C3:C41,"1887",Q3:Q41)</f>
        <v>70</v>
      </c>
      <c r="W21" s="12">
        <f>SUMIF(C3:C41,"1887",O3:O41)</f>
        <v>70</v>
      </c>
    </row>
    <row r="22" spans="1:23" ht="16.5" thickBot="1">
      <c r="A22" s="22" t="str">
        <f t="shared" si="0"/>
        <v>NO</v>
      </c>
      <c r="B22" s="259" t="s">
        <v>449</v>
      </c>
      <c r="C22" s="262" t="s">
        <v>386</v>
      </c>
      <c r="D22" s="258" t="s">
        <v>218</v>
      </c>
      <c r="E22" s="69"/>
      <c r="F22" s="183">
        <v>12</v>
      </c>
      <c r="G22" s="35"/>
      <c r="H22" s="35"/>
      <c r="I22" s="22"/>
      <c r="J22" s="22"/>
      <c r="K22" s="22"/>
      <c r="L22" s="22"/>
      <c r="M22" s="22"/>
      <c r="N22" s="43"/>
      <c r="O22" s="20">
        <f t="shared" si="1"/>
        <v>12</v>
      </c>
      <c r="P22" s="21">
        <f t="shared" si="2"/>
        <v>1</v>
      </c>
      <c r="Q22" s="21">
        <f t="shared" si="3"/>
        <v>12</v>
      </c>
      <c r="S22" s="82">
        <v>1930</v>
      </c>
      <c r="T22" s="98" t="s">
        <v>73</v>
      </c>
      <c r="U22" s="6">
        <f>SUMIF(A3:A49,"1930",Q3:Q50)</f>
        <v>0</v>
      </c>
      <c r="W22" s="12">
        <f>SUMIF(A3:A49,"1930",O3:O50)</f>
        <v>0</v>
      </c>
    </row>
    <row r="23" spans="1:23" ht="15.75" thickBot="1">
      <c r="A23" s="22" t="str">
        <f t="shared" si="0"/>
        <v>NO</v>
      </c>
      <c r="B23" s="259" t="s">
        <v>450</v>
      </c>
      <c r="C23" s="262" t="s">
        <v>386</v>
      </c>
      <c r="D23" s="258" t="s">
        <v>218</v>
      </c>
      <c r="E23" s="105"/>
      <c r="F23" s="183">
        <v>7</v>
      </c>
      <c r="G23" s="35"/>
      <c r="H23" s="35"/>
      <c r="I23" s="22"/>
      <c r="J23" s="22"/>
      <c r="K23" s="22"/>
      <c r="L23" s="22"/>
      <c r="M23" s="22"/>
      <c r="N23" s="43"/>
      <c r="O23" s="20">
        <f t="shared" si="1"/>
        <v>7</v>
      </c>
      <c r="P23" s="21">
        <f t="shared" si="2"/>
        <v>1</v>
      </c>
      <c r="Q23" s="21">
        <f t="shared" si="3"/>
        <v>7</v>
      </c>
      <c r="S23" s="28" t="s">
        <v>216</v>
      </c>
      <c r="T23" s="7"/>
      <c r="U23" s="6">
        <f>SUMIF(C3:C41,"1756",Q3:Q41)</f>
        <v>0</v>
      </c>
      <c r="W23" s="12">
        <f>SUMIF(C3:C41,"1756",O3:O41)</f>
        <v>0</v>
      </c>
    </row>
    <row r="24" spans="1:23" ht="15.75" thickBot="1">
      <c r="A24" s="22" t="str">
        <f t="shared" si="0"/>
        <v>NO</v>
      </c>
      <c r="B24" s="256"/>
      <c r="C24" s="262"/>
      <c r="D24" s="256"/>
      <c r="E24" s="69"/>
      <c r="F24" s="183"/>
      <c r="G24" s="35"/>
      <c r="H24" s="35"/>
      <c r="I24" s="22"/>
      <c r="J24" s="22"/>
      <c r="K24" s="22"/>
      <c r="L24" s="22"/>
      <c r="M24" s="22"/>
      <c r="N24" s="43"/>
      <c r="O24" s="20">
        <f t="shared" si="1"/>
        <v>0</v>
      </c>
      <c r="P24" s="21">
        <f t="shared" si="2"/>
        <v>0</v>
      </c>
      <c r="Q24" s="21">
        <f t="shared" si="3"/>
        <v>0</v>
      </c>
      <c r="S24" s="28">
        <v>1177</v>
      </c>
      <c r="T24" s="7" t="s">
        <v>58</v>
      </c>
      <c r="U24" s="6">
        <f>SUMIF(C3:C41,"1177",Q3:Q41)</f>
        <v>0</v>
      </c>
      <c r="W24" s="12">
        <f>SUMIF(C3:C41,"1177",O3:O41)</f>
        <v>0</v>
      </c>
    </row>
    <row r="25" spans="1:23" ht="16.5" thickBot="1">
      <c r="A25" s="22" t="str">
        <f t="shared" si="0"/>
        <v>NO</v>
      </c>
      <c r="B25" s="55"/>
      <c r="C25" s="105">
        <v>1773</v>
      </c>
      <c r="D25" s="72" t="s">
        <v>68</v>
      </c>
      <c r="E25" s="69"/>
      <c r="F25" s="54"/>
      <c r="G25" s="36"/>
      <c r="H25" s="36"/>
      <c r="I25" s="60"/>
      <c r="J25" s="60"/>
      <c r="K25" s="60"/>
      <c r="L25" s="60"/>
      <c r="M25" s="60"/>
      <c r="N25" s="49"/>
      <c r="O25" s="20">
        <f t="shared" si="1"/>
        <v>0</v>
      </c>
      <c r="P25" s="21">
        <f t="shared" si="2"/>
        <v>0</v>
      </c>
      <c r="Q25" s="21">
        <f t="shared" si="3"/>
        <v>0</v>
      </c>
      <c r="S25" s="28">
        <v>1266</v>
      </c>
      <c r="T25" s="7" t="s">
        <v>59</v>
      </c>
      <c r="U25" s="6">
        <f>SUMIF(C3:C41,"1266",Q3:Q41)</f>
        <v>0</v>
      </c>
      <c r="W25" s="12">
        <f>SUMIF(C3:C41,"1266",O3:O41)</f>
        <v>0</v>
      </c>
    </row>
    <row r="26" spans="1:23" ht="16.5" thickBot="1">
      <c r="A26" s="22" t="str">
        <f aca="true" t="shared" si="4" ref="A26:A37">IF(P26&lt;2,"NO","SI")</f>
        <v>NO</v>
      </c>
      <c r="B26" s="72"/>
      <c r="C26" s="105">
        <v>1843</v>
      </c>
      <c r="D26" s="55" t="s">
        <v>82</v>
      </c>
      <c r="E26" s="105"/>
      <c r="F26" s="183"/>
      <c r="G26" s="35"/>
      <c r="H26" s="35"/>
      <c r="I26" s="22"/>
      <c r="J26" s="22"/>
      <c r="K26" s="22"/>
      <c r="L26" s="22"/>
      <c r="M26" s="22"/>
      <c r="N26" s="43"/>
      <c r="O26" s="20">
        <f t="shared" si="1"/>
        <v>0</v>
      </c>
      <c r="P26" s="21">
        <f t="shared" si="2"/>
        <v>0</v>
      </c>
      <c r="Q26" s="21">
        <f t="shared" si="3"/>
        <v>0</v>
      </c>
      <c r="S26" s="28">
        <v>1988</v>
      </c>
      <c r="T26" s="7" t="s">
        <v>117</v>
      </c>
      <c r="U26" s="6">
        <f>SUMIF(C1:C49,"1988",Q1:Q49)</f>
        <v>0</v>
      </c>
      <c r="W26" s="12">
        <f>SUMIF(C3:C41,"1988",O3:O41)</f>
        <v>0</v>
      </c>
    </row>
    <row r="27" spans="1:23" ht="16.5" thickBot="1">
      <c r="A27" s="22" t="str">
        <f t="shared" si="4"/>
        <v>NO</v>
      </c>
      <c r="B27" s="93"/>
      <c r="C27" s="105">
        <v>1843</v>
      </c>
      <c r="D27" s="55" t="s">
        <v>82</v>
      </c>
      <c r="E27" s="69"/>
      <c r="F27" s="54"/>
      <c r="G27" s="36"/>
      <c r="H27" s="36"/>
      <c r="I27" s="60"/>
      <c r="J27" s="60"/>
      <c r="K27" s="60"/>
      <c r="L27" s="60"/>
      <c r="M27" s="60"/>
      <c r="N27" s="49"/>
      <c r="O27" s="20">
        <f t="shared" si="1"/>
        <v>0</v>
      </c>
      <c r="P27" s="21">
        <f t="shared" si="2"/>
        <v>0</v>
      </c>
      <c r="Q27" s="21">
        <f t="shared" si="3"/>
        <v>0</v>
      </c>
      <c r="S27" s="2">
        <v>1760</v>
      </c>
      <c r="T27" s="5" t="s">
        <v>61</v>
      </c>
      <c r="U27" s="6">
        <f>SUMIF(C3:C41,"1760",Q3:Q41)</f>
        <v>0</v>
      </c>
      <c r="W27" s="12">
        <f>SUMIF(C3:C41,"1760",O3:O41)</f>
        <v>0</v>
      </c>
    </row>
    <row r="28" spans="1:23" ht="16.5" thickBot="1">
      <c r="A28" s="22" t="str">
        <f t="shared" si="4"/>
        <v>NO</v>
      </c>
      <c r="B28" s="72"/>
      <c r="C28" s="105">
        <v>1843</v>
      </c>
      <c r="D28" s="55" t="s">
        <v>82</v>
      </c>
      <c r="E28" s="105"/>
      <c r="F28" s="183"/>
      <c r="G28" s="35"/>
      <c r="H28" s="35"/>
      <c r="I28" s="22"/>
      <c r="J28" s="22"/>
      <c r="K28" s="22"/>
      <c r="L28" s="22"/>
      <c r="M28" s="22"/>
      <c r="N28" s="43"/>
      <c r="O28" s="20">
        <f t="shared" si="1"/>
        <v>0</v>
      </c>
      <c r="P28" s="21">
        <f t="shared" si="2"/>
        <v>0</v>
      </c>
      <c r="Q28" s="21">
        <f t="shared" si="3"/>
        <v>0</v>
      </c>
      <c r="S28" s="28"/>
      <c r="T28" s="7"/>
      <c r="U28" s="6">
        <f>SUMIF(C3:C42,"1854",Q3:Q42)</f>
        <v>0</v>
      </c>
      <c r="W28" s="12">
        <f>SUMIF(C3:C41,"1854",O3:O41)</f>
        <v>0</v>
      </c>
    </row>
    <row r="29" spans="1:23" ht="15.75" thickBot="1">
      <c r="A29" s="22" t="str">
        <f t="shared" si="4"/>
        <v>NO</v>
      </c>
      <c r="B29" s="93"/>
      <c r="C29" s="105">
        <v>1988</v>
      </c>
      <c r="D29" s="72" t="s">
        <v>117</v>
      </c>
      <c r="E29" s="69"/>
      <c r="F29" s="183"/>
      <c r="G29" s="35"/>
      <c r="H29" s="35"/>
      <c r="I29" s="35"/>
      <c r="J29" s="35"/>
      <c r="K29" s="35"/>
      <c r="L29" s="35"/>
      <c r="M29" s="35"/>
      <c r="N29" s="35"/>
      <c r="O29" s="20">
        <f t="shared" si="1"/>
        <v>0</v>
      </c>
      <c r="P29" s="21">
        <f t="shared" si="2"/>
        <v>0</v>
      </c>
      <c r="Q29" s="21">
        <f t="shared" si="3"/>
        <v>0</v>
      </c>
      <c r="S29" s="28">
        <v>1731</v>
      </c>
      <c r="T29" s="7" t="s">
        <v>67</v>
      </c>
      <c r="U29" s="6">
        <f>SUMIF(C3:C43,"1731",Q3:Q43)</f>
        <v>0</v>
      </c>
      <c r="W29" s="12">
        <f>SUMIF(C3:C41,"1731",O3:O41)</f>
        <v>0</v>
      </c>
    </row>
    <row r="30" spans="1:23" ht="16.5" thickBot="1">
      <c r="A30" s="22" t="str">
        <f t="shared" si="4"/>
        <v>NO</v>
      </c>
      <c r="B30" s="55"/>
      <c r="C30" s="105">
        <v>2029</v>
      </c>
      <c r="D30" s="72" t="s">
        <v>93</v>
      </c>
      <c r="E30" s="105"/>
      <c r="F30" s="183"/>
      <c r="G30" s="35"/>
      <c r="H30" s="35"/>
      <c r="I30" s="35"/>
      <c r="J30" s="35"/>
      <c r="K30" s="35"/>
      <c r="L30" s="35"/>
      <c r="M30" s="35"/>
      <c r="N30" s="35"/>
      <c r="O30" s="20">
        <f t="shared" si="1"/>
        <v>0</v>
      </c>
      <c r="P30" s="21">
        <f t="shared" si="2"/>
        <v>0</v>
      </c>
      <c r="Q30" s="21">
        <f t="shared" si="3"/>
        <v>0</v>
      </c>
      <c r="S30" s="28">
        <v>1773</v>
      </c>
      <c r="T30" s="7" t="s">
        <v>68</v>
      </c>
      <c r="U30" s="6">
        <f>SUMIF(C3:C44,"1773",Q3:Q44)</f>
        <v>0</v>
      </c>
      <c r="W30" s="12">
        <f>SUMIF(C3:C41,"1773",O3:O41)</f>
        <v>0</v>
      </c>
    </row>
    <row r="31" spans="1:23" ht="15.75" thickBot="1">
      <c r="A31" s="22" t="str">
        <f t="shared" si="4"/>
        <v>NO</v>
      </c>
      <c r="B31" s="184"/>
      <c r="C31" s="264"/>
      <c r="D31" s="185"/>
      <c r="E31" s="186"/>
      <c r="F31" s="56"/>
      <c r="G31" s="36"/>
      <c r="H31" s="36"/>
      <c r="I31" s="36"/>
      <c r="J31" s="36"/>
      <c r="K31" s="36"/>
      <c r="L31" s="36"/>
      <c r="M31" s="36"/>
      <c r="N31" s="36"/>
      <c r="O31" s="20">
        <f t="shared" si="1"/>
        <v>0</v>
      </c>
      <c r="P31" s="21">
        <f aca="true" t="shared" si="5" ref="P31:P41">COUNTA(E31:N31)</f>
        <v>0</v>
      </c>
      <c r="Q31" s="21">
        <f aca="true" t="shared" si="6" ref="Q31:Q41">IF(P31&gt;=0,O31,0)</f>
        <v>0</v>
      </c>
      <c r="S31" s="28">
        <v>1347</v>
      </c>
      <c r="T31" s="7" t="s">
        <v>70</v>
      </c>
      <c r="U31" s="6">
        <f>SUMIF(C3:C45,"1347",Q3:Q45)</f>
        <v>0</v>
      </c>
      <c r="W31" s="12">
        <f>SUMIF(C3:C42,"1347",O3:O42)</f>
        <v>0</v>
      </c>
    </row>
    <row r="32" spans="1:23" ht="15.75" thickBot="1">
      <c r="A32" s="22" t="str">
        <f t="shared" si="4"/>
        <v>NO</v>
      </c>
      <c r="B32" s="64"/>
      <c r="C32" s="202"/>
      <c r="D32" s="124"/>
      <c r="E32" s="67"/>
      <c r="F32" s="68"/>
      <c r="G32" s="35"/>
      <c r="H32" s="35"/>
      <c r="I32" s="35"/>
      <c r="J32" s="35"/>
      <c r="K32" s="35"/>
      <c r="L32" s="35"/>
      <c r="M32" s="35"/>
      <c r="N32" s="35"/>
      <c r="O32" s="20">
        <f t="shared" si="1"/>
        <v>0</v>
      </c>
      <c r="P32" s="21">
        <f t="shared" si="5"/>
        <v>0</v>
      </c>
      <c r="Q32" s="21">
        <f t="shared" si="6"/>
        <v>0</v>
      </c>
      <c r="S32" s="28">
        <v>1880</v>
      </c>
      <c r="T32" s="7" t="s">
        <v>72</v>
      </c>
      <c r="U32" s="6">
        <f>SUMIF(C3:C46,"1880",Q3:Q46)</f>
        <v>0</v>
      </c>
      <c r="W32" s="12">
        <f>SUMIF(C3:C43,"1880",O3:O43)</f>
        <v>0</v>
      </c>
    </row>
    <row r="33" spans="1:23" ht="15.75" thickBot="1">
      <c r="A33" s="22" t="str">
        <f t="shared" si="4"/>
        <v>NO</v>
      </c>
      <c r="B33" s="22"/>
      <c r="C33" s="105"/>
      <c r="D33" s="72"/>
      <c r="E33" s="24"/>
      <c r="F33" s="46"/>
      <c r="G33" s="35"/>
      <c r="H33" s="35"/>
      <c r="I33" s="35"/>
      <c r="J33" s="35"/>
      <c r="K33" s="35"/>
      <c r="L33" s="35"/>
      <c r="M33" s="35"/>
      <c r="N33" s="35"/>
      <c r="O33" s="20">
        <f t="shared" si="1"/>
        <v>0</v>
      </c>
      <c r="P33" s="21">
        <f t="shared" si="5"/>
        <v>0</v>
      </c>
      <c r="Q33" s="21">
        <f t="shared" si="6"/>
        <v>0</v>
      </c>
      <c r="S33" s="28">
        <v>1415</v>
      </c>
      <c r="T33" s="7" t="s">
        <v>112</v>
      </c>
      <c r="U33" s="6">
        <f>SUMIF(C3:C47,"1415",Q3:Q47)</f>
        <v>0</v>
      </c>
      <c r="W33" s="12">
        <f>SUMIF(C3:C44,"1451",O3:O44)</f>
        <v>0</v>
      </c>
    </row>
    <row r="34" spans="1:23" ht="15.75" thickBot="1">
      <c r="A34" s="22" t="str">
        <f t="shared" si="4"/>
        <v>NO</v>
      </c>
      <c r="B34" s="64"/>
      <c r="C34" s="34"/>
      <c r="D34" s="33"/>
      <c r="E34" s="67"/>
      <c r="F34" s="68"/>
      <c r="G34" s="35"/>
      <c r="H34" s="35"/>
      <c r="I34" s="35"/>
      <c r="J34" s="35"/>
      <c r="K34" s="35"/>
      <c r="L34" s="35"/>
      <c r="M34" s="35"/>
      <c r="N34" s="35"/>
      <c r="O34" s="20">
        <f t="shared" si="1"/>
        <v>0</v>
      </c>
      <c r="P34" s="21">
        <f t="shared" si="5"/>
        <v>0</v>
      </c>
      <c r="Q34" s="21">
        <f t="shared" si="6"/>
        <v>0</v>
      </c>
      <c r="S34" s="28">
        <v>2027</v>
      </c>
      <c r="T34" s="7" t="s">
        <v>86</v>
      </c>
      <c r="U34" s="6">
        <f>SUMIF(C3:C66,"2027",Q3:Q66)</f>
        <v>13</v>
      </c>
      <c r="W34" s="12">
        <f>SUMIF(C3:C45,"2027",O3:O45)</f>
        <v>13</v>
      </c>
    </row>
    <row r="35" spans="1:23" ht="15.75" thickBot="1">
      <c r="A35" s="22" t="str">
        <f t="shared" si="4"/>
        <v>NO</v>
      </c>
      <c r="B35" s="64"/>
      <c r="C35" s="25"/>
      <c r="D35" s="70"/>
      <c r="E35" s="67"/>
      <c r="F35" s="68"/>
      <c r="G35" s="35"/>
      <c r="H35" s="35"/>
      <c r="I35" s="35"/>
      <c r="J35" s="35"/>
      <c r="K35" s="35"/>
      <c r="L35" s="35"/>
      <c r="M35" s="35"/>
      <c r="N35" s="35"/>
      <c r="O35" s="20">
        <f t="shared" si="1"/>
        <v>0</v>
      </c>
      <c r="P35" s="21">
        <f t="shared" si="5"/>
        <v>0</v>
      </c>
      <c r="Q35" s="21">
        <f t="shared" si="6"/>
        <v>0</v>
      </c>
      <c r="S35" s="28">
        <v>1132</v>
      </c>
      <c r="T35" s="7" t="s">
        <v>114</v>
      </c>
      <c r="U35" s="6">
        <f>SUMIF(C3:C49,"1132",Q3:Q49)</f>
        <v>0</v>
      </c>
      <c r="W35" s="12">
        <f>SUMIF(C3:C46,"1132",O3:O46)</f>
        <v>0</v>
      </c>
    </row>
    <row r="36" spans="1:23" ht="15.75" thickBot="1">
      <c r="A36" s="22" t="str">
        <f t="shared" si="4"/>
        <v>NO</v>
      </c>
      <c r="B36" s="35"/>
      <c r="C36" s="25"/>
      <c r="D36" s="71"/>
      <c r="E36" s="25"/>
      <c r="F36" s="46"/>
      <c r="G36" s="35"/>
      <c r="H36" s="35"/>
      <c r="I36" s="35"/>
      <c r="J36" s="35"/>
      <c r="K36" s="35"/>
      <c r="L36" s="35"/>
      <c r="M36" s="35"/>
      <c r="N36" s="35"/>
      <c r="O36" s="20">
        <f t="shared" si="1"/>
        <v>0</v>
      </c>
      <c r="P36" s="21">
        <f t="shared" si="5"/>
        <v>0</v>
      </c>
      <c r="Q36" s="21">
        <f t="shared" si="6"/>
        <v>0</v>
      </c>
      <c r="S36" s="28">
        <v>1864</v>
      </c>
      <c r="T36" s="7" t="s">
        <v>97</v>
      </c>
      <c r="U36" s="6">
        <f>SUMIF(C3:C50,"1864",Q3:Q50)</f>
        <v>0</v>
      </c>
      <c r="W36" s="12">
        <f>SUMIF(C3:C47,"1864",O3:O47)</f>
        <v>0</v>
      </c>
    </row>
    <row r="37" spans="1:23" ht="15.75" thickBot="1">
      <c r="A37" s="22" t="str">
        <f t="shared" si="4"/>
        <v>NO</v>
      </c>
      <c r="B37" s="35"/>
      <c r="C37" s="25"/>
      <c r="D37" s="33"/>
      <c r="E37" s="25"/>
      <c r="F37" s="46"/>
      <c r="G37" s="35"/>
      <c r="H37" s="35"/>
      <c r="I37" s="35"/>
      <c r="J37" s="35"/>
      <c r="K37" s="35"/>
      <c r="L37" s="35"/>
      <c r="M37" s="35"/>
      <c r="N37" s="35"/>
      <c r="O37" s="20">
        <f t="shared" si="1"/>
        <v>0</v>
      </c>
      <c r="P37" s="21">
        <f t="shared" si="5"/>
        <v>0</v>
      </c>
      <c r="Q37" s="21">
        <f t="shared" si="6"/>
        <v>0</v>
      </c>
      <c r="S37" s="28">
        <v>2029</v>
      </c>
      <c r="T37" s="7" t="s">
        <v>93</v>
      </c>
      <c r="U37" s="6">
        <f>SUMIF(C3:C64,"2029",Q3:Q64)</f>
        <v>0</v>
      </c>
      <c r="W37" s="12">
        <f>SUMIF(C3:C48,"2029",O3:O48)</f>
        <v>0</v>
      </c>
    </row>
    <row r="38" spans="1:23" ht="15.75" thickBot="1">
      <c r="A38" s="36"/>
      <c r="B38" s="36"/>
      <c r="C38" s="30"/>
      <c r="D38" s="36"/>
      <c r="E38" s="30"/>
      <c r="F38" s="56"/>
      <c r="G38" s="36"/>
      <c r="H38" s="36"/>
      <c r="I38" s="36"/>
      <c r="J38" s="36"/>
      <c r="K38" s="36"/>
      <c r="L38" s="36"/>
      <c r="M38" s="36"/>
      <c r="N38" s="36"/>
      <c r="O38" s="20">
        <f t="shared" si="1"/>
        <v>0</v>
      </c>
      <c r="P38" s="21">
        <f t="shared" si="5"/>
        <v>0</v>
      </c>
      <c r="Q38" s="21">
        <f t="shared" si="6"/>
        <v>0</v>
      </c>
      <c r="S38" s="28">
        <v>2069</v>
      </c>
      <c r="T38" s="7" t="s">
        <v>100</v>
      </c>
      <c r="U38" s="6">
        <f>SUMIF(C3:C61,"2069",Q3:Q61)</f>
        <v>0</v>
      </c>
      <c r="W38" s="12">
        <f>SUMIF(C4:C49,"1214",O4:O49)</f>
        <v>0</v>
      </c>
    </row>
    <row r="39" spans="1:23" ht="15.75" thickBot="1">
      <c r="A39" s="36"/>
      <c r="B39" s="36"/>
      <c r="C39" s="30"/>
      <c r="D39" s="36"/>
      <c r="E39" s="30"/>
      <c r="F39" s="56"/>
      <c r="G39" s="36"/>
      <c r="H39" s="36"/>
      <c r="I39" s="36"/>
      <c r="J39" s="36"/>
      <c r="K39" s="36"/>
      <c r="L39" s="36"/>
      <c r="M39" s="36"/>
      <c r="N39" s="36"/>
      <c r="O39" s="20">
        <f t="shared" si="1"/>
        <v>0</v>
      </c>
      <c r="P39" s="21">
        <f t="shared" si="5"/>
        <v>0</v>
      </c>
      <c r="Q39" s="21">
        <f t="shared" si="6"/>
        <v>0</v>
      </c>
      <c r="S39" s="28">
        <v>2057</v>
      </c>
      <c r="T39" s="7" t="s">
        <v>101</v>
      </c>
      <c r="U39" s="6">
        <f>SUMIF(C3:C62,"2057",Q3:Q62)</f>
        <v>0</v>
      </c>
      <c r="W39" s="12">
        <f>SUMIF(C5:C50,"2057",O5:O50)</f>
        <v>0</v>
      </c>
    </row>
    <row r="40" spans="1:23" ht="15.75" thickBot="1">
      <c r="A40" s="36"/>
      <c r="B40" s="36"/>
      <c r="C40" s="30"/>
      <c r="D40" s="36"/>
      <c r="E40" s="30"/>
      <c r="F40" s="56"/>
      <c r="G40" s="36"/>
      <c r="H40" s="36"/>
      <c r="I40" s="36"/>
      <c r="J40" s="36"/>
      <c r="K40" s="36"/>
      <c r="L40" s="36"/>
      <c r="M40" s="36"/>
      <c r="N40" s="36"/>
      <c r="O40" s="20">
        <f t="shared" si="1"/>
        <v>0</v>
      </c>
      <c r="P40" s="21">
        <f t="shared" si="5"/>
        <v>0</v>
      </c>
      <c r="Q40" s="21">
        <f t="shared" si="6"/>
        <v>0</v>
      </c>
      <c r="S40" s="28">
        <v>1965</v>
      </c>
      <c r="T40" s="7" t="s">
        <v>98</v>
      </c>
      <c r="U40" s="6">
        <f>SUMIF(C3:C63,"1965",Q3:Q63)</f>
        <v>0</v>
      </c>
      <c r="W40" s="12">
        <f>SUMIF(C6:C51,"1965",O6:O51)</f>
        <v>0</v>
      </c>
    </row>
    <row r="41" spans="1:23" ht="15.75" thickBot="1">
      <c r="A41" s="36"/>
      <c r="B41" s="36"/>
      <c r="C41" s="30"/>
      <c r="D41" s="36"/>
      <c r="E41" s="30"/>
      <c r="F41" s="56"/>
      <c r="G41" s="36"/>
      <c r="H41" s="36"/>
      <c r="I41" s="36"/>
      <c r="J41" s="36"/>
      <c r="K41" s="36"/>
      <c r="L41" s="36"/>
      <c r="M41" s="36"/>
      <c r="N41" s="36"/>
      <c r="O41" s="20">
        <f t="shared" si="1"/>
        <v>0</v>
      </c>
      <c r="P41" s="21">
        <f t="shared" si="5"/>
        <v>0</v>
      </c>
      <c r="Q41" s="21">
        <f t="shared" si="6"/>
        <v>0</v>
      </c>
      <c r="U41" s="50">
        <f>SUM(U3:U40)</f>
        <v>1063</v>
      </c>
      <c r="W41" s="39">
        <f>SUM(W3:W40)</f>
        <v>1063</v>
      </c>
    </row>
    <row r="42" spans="15:17" ht="15">
      <c r="O42" s="51">
        <f>SUM(O3:O41)</f>
        <v>1063</v>
      </c>
      <c r="Q42" s="52">
        <f>SUM(Q3:Q41)</f>
        <v>1063</v>
      </c>
    </row>
  </sheetData>
  <sheetProtection password="C4AE" sheet="1"/>
  <mergeCells count="1">
    <mergeCell ref="A1:F1"/>
  </mergeCells>
  <conditionalFormatting sqref="A3:A37">
    <cfRule type="containsText" priority="1" dxfId="1" operator="containsText" stopIfTrue="1" text="SI">
      <formula>NOT(ISERROR(SEARCH("SI",A3)))</formula>
    </cfRule>
    <cfRule type="containsText" priority="2" dxfId="0" operator="containsText" stopIfTrue="1" text="NO">
      <formula>NOT(ISERROR(SEARCH("NO",A3)))</formula>
    </cfRule>
  </conditionalFormatting>
  <hyperlinks>
    <hyperlink ref="D26" r:id="rId1" display="javascript:void(0);"/>
    <hyperlink ref="D12" r:id="rId2" display="javascript:void(0);"/>
    <hyperlink ref="D27" r:id="rId3" display="javascript:void(0);"/>
    <hyperlink ref="D3" r:id="rId4" display="javascript:void(0);"/>
    <hyperlink ref="D15" r:id="rId5" display="javascript:void(0);"/>
    <hyperlink ref="D8" r:id="rId6" display="javascript:void(0);"/>
    <hyperlink ref="D28" r:id="rId7" display="javascript:void(0);"/>
    <hyperlink ref="D5" r:id="rId8" display="javascript:void(0);"/>
    <hyperlink ref="D22" r:id="rId9" display="javascript:void(0);"/>
    <hyperlink ref="D23" r:id="rId10" display="javascript:void(0);"/>
  </hyperlinks>
  <printOptions/>
  <pageMargins left="0.7875" right="0.7875" top="1.0527777777777778" bottom="1.0527777777777778" header="0.7875" footer="0.7875"/>
  <pageSetup horizontalDpi="300" verticalDpi="300" orientation="portrait" paperSize="9" r:id="rId11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64"/>
  <sheetViews>
    <sheetView zoomScale="75" zoomScaleNormal="75" zoomScalePageLayoutView="0" workbookViewId="0" topLeftCell="D37">
      <selection activeCell="H34" sqref="H34"/>
    </sheetView>
  </sheetViews>
  <sheetFormatPr defaultColWidth="11.57421875" defaultRowHeight="12.75"/>
  <cols>
    <col min="1" max="1" width="5.7109375" style="1" bestFit="1" customWidth="1"/>
    <col min="2" max="2" width="32.7109375" style="1" customWidth="1"/>
    <col min="3" max="3" width="9.140625" style="76" customWidth="1"/>
    <col min="4" max="4" width="31.140625" style="95" customWidth="1"/>
    <col min="5" max="5" width="8.140625" style="13" bestFit="1" customWidth="1"/>
    <col min="6" max="6" width="8.7109375" style="13" bestFit="1" customWidth="1"/>
    <col min="7" max="13" width="8.140625" style="1" bestFit="1" customWidth="1"/>
    <col min="14" max="14" width="7.7109375" style="1" bestFit="1" customWidth="1"/>
    <col min="15" max="15" width="9.28125" style="1" bestFit="1" customWidth="1"/>
    <col min="16" max="16" width="8.8515625" style="1" bestFit="1" customWidth="1"/>
    <col min="17" max="17" width="17.28125" style="15" bestFit="1" customWidth="1"/>
    <col min="18" max="18" width="11.57421875" style="1" customWidth="1"/>
    <col min="19" max="19" width="6.57421875" style="1" bestFit="1" customWidth="1"/>
    <col min="20" max="20" width="40.8515625" style="1" bestFit="1" customWidth="1"/>
    <col min="21" max="21" width="6.8515625" style="1" bestFit="1" customWidth="1"/>
    <col min="22" max="22" width="11.57421875" style="1" customWidth="1"/>
    <col min="23" max="23" width="19.7109375" style="1" bestFit="1" customWidth="1"/>
    <col min="24" max="16384" width="11.57421875" style="1" customWidth="1"/>
  </cols>
  <sheetData>
    <row r="1" spans="1:6" ht="16.5" thickBot="1">
      <c r="A1" s="277" t="s">
        <v>20</v>
      </c>
      <c r="B1" s="278"/>
      <c r="C1" s="278"/>
      <c r="D1" s="278"/>
      <c r="E1" s="278"/>
      <c r="F1" s="277"/>
    </row>
    <row r="2" spans="1:23" ht="16.5" thickBot="1">
      <c r="A2" s="129" t="s">
        <v>1</v>
      </c>
      <c r="B2" s="105" t="s">
        <v>2</v>
      </c>
      <c r="C2" s="105" t="s">
        <v>38</v>
      </c>
      <c r="D2" s="105" t="s">
        <v>3</v>
      </c>
      <c r="E2" s="105" t="s">
        <v>4</v>
      </c>
      <c r="F2" s="130" t="s">
        <v>5</v>
      </c>
      <c r="G2" s="18" t="s">
        <v>6</v>
      </c>
      <c r="H2" s="18" t="s">
        <v>7</v>
      </c>
      <c r="I2" s="19" t="s">
        <v>35</v>
      </c>
      <c r="J2" s="19" t="s">
        <v>36</v>
      </c>
      <c r="K2" s="19" t="s">
        <v>40</v>
      </c>
      <c r="L2" s="19" t="s">
        <v>41</v>
      </c>
      <c r="M2" s="19" t="s">
        <v>42</v>
      </c>
      <c r="N2" s="19" t="s">
        <v>8</v>
      </c>
      <c r="O2" s="20" t="s">
        <v>9</v>
      </c>
      <c r="P2" s="21" t="s">
        <v>10</v>
      </c>
      <c r="Q2" s="21" t="s">
        <v>11</v>
      </c>
      <c r="R2" s="14"/>
      <c r="S2" s="2" t="s">
        <v>38</v>
      </c>
      <c r="T2" s="3" t="s">
        <v>3</v>
      </c>
      <c r="U2" s="4" t="s">
        <v>12</v>
      </c>
      <c r="V2" s="14"/>
      <c r="W2" s="11" t="s">
        <v>34</v>
      </c>
    </row>
    <row r="3" spans="1:23" ht="16.5" thickBot="1">
      <c r="A3" s="155" t="str">
        <f aca="true" t="shared" si="0" ref="A3:A39">IF(P3&lt;2,"NO","SI")</f>
        <v>NO</v>
      </c>
      <c r="B3" s="93" t="s">
        <v>186</v>
      </c>
      <c r="C3" s="72">
        <v>1773</v>
      </c>
      <c r="D3" s="72" t="s">
        <v>68</v>
      </c>
      <c r="E3" s="69">
        <v>100</v>
      </c>
      <c r="F3" s="29"/>
      <c r="G3" s="36"/>
      <c r="H3" s="36"/>
      <c r="I3" s="60"/>
      <c r="J3" s="60"/>
      <c r="K3" s="60"/>
      <c r="L3" s="60"/>
      <c r="M3" s="60"/>
      <c r="N3" s="49"/>
      <c r="O3" s="20">
        <f aca="true" t="shared" si="1" ref="O3:O34">IF(P3&gt;8,(LARGE(E3:N3,1)+LARGE(E3:N3,2)+LARGE(E3:N3,3)+LARGE(E3:N3,4)+LARGE(E3:N3,5)+LARGE(E3:N3,6)+LARGE(E3:N3,7)+LARGE(E3:N3,8)+LARGE(E3:N3,9)),(SUM(E3:N3)))</f>
        <v>100</v>
      </c>
      <c r="P3" s="21">
        <f aca="true" t="shared" si="2" ref="P3:P39">COUNTA(E3:N3)</f>
        <v>1</v>
      </c>
      <c r="Q3" s="21">
        <f aca="true" t="shared" si="3" ref="Q3:Q39">IF(P3&gt;=0,O3,0)</f>
        <v>100</v>
      </c>
      <c r="S3" s="44">
        <v>1213</v>
      </c>
      <c r="T3" s="45" t="s">
        <v>43</v>
      </c>
      <c r="U3" s="6">
        <f>SUMIF(C3:C63,"1213",Q3:Q63)</f>
        <v>23</v>
      </c>
      <c r="W3" s="12">
        <f>SUMIF(C3:C63,"1213",O3:O63)</f>
        <v>23</v>
      </c>
    </row>
    <row r="4" spans="1:23" ht="16.5" thickBot="1">
      <c r="A4" s="155" t="str">
        <f t="shared" si="0"/>
        <v>NO</v>
      </c>
      <c r="B4" s="55" t="s">
        <v>180</v>
      </c>
      <c r="C4" s="69">
        <v>1174</v>
      </c>
      <c r="D4" s="93" t="s">
        <v>44</v>
      </c>
      <c r="E4" s="69">
        <v>90</v>
      </c>
      <c r="F4" s="65"/>
      <c r="G4" s="64"/>
      <c r="H4" s="35"/>
      <c r="I4" s="22"/>
      <c r="J4" s="22"/>
      <c r="K4" s="22"/>
      <c r="L4" s="22"/>
      <c r="M4" s="22"/>
      <c r="N4" s="43"/>
      <c r="O4" s="20">
        <f t="shared" si="1"/>
        <v>90</v>
      </c>
      <c r="P4" s="21">
        <f t="shared" si="2"/>
        <v>1</v>
      </c>
      <c r="Q4" s="21">
        <f t="shared" si="3"/>
        <v>90</v>
      </c>
      <c r="S4" s="105">
        <v>48</v>
      </c>
      <c r="T4" s="72" t="s">
        <v>121</v>
      </c>
      <c r="U4" s="6">
        <f>SUMIF(C3:C64,"48",Q3:Q64)</f>
        <v>0</v>
      </c>
      <c r="W4" s="12">
        <f>SUMIF(C3:C64,"48",O3:O64)</f>
        <v>0</v>
      </c>
    </row>
    <row r="5" spans="1:23" ht="16.5" thickBot="1">
      <c r="A5" s="155" t="str">
        <f t="shared" si="0"/>
        <v>NO</v>
      </c>
      <c r="B5" s="93" t="s">
        <v>208</v>
      </c>
      <c r="C5" s="105">
        <v>1589</v>
      </c>
      <c r="D5" s="72" t="s">
        <v>48</v>
      </c>
      <c r="E5" s="69">
        <v>80</v>
      </c>
      <c r="F5" s="65"/>
      <c r="G5" s="64"/>
      <c r="H5" s="35"/>
      <c r="I5" s="22"/>
      <c r="J5" s="22"/>
      <c r="K5" s="22"/>
      <c r="L5" s="22"/>
      <c r="M5" s="22"/>
      <c r="N5" s="43"/>
      <c r="O5" s="20">
        <f t="shared" si="1"/>
        <v>80</v>
      </c>
      <c r="P5" s="21">
        <f t="shared" si="2"/>
        <v>1</v>
      </c>
      <c r="Q5" s="21">
        <f t="shared" si="3"/>
        <v>80</v>
      </c>
      <c r="S5" s="44">
        <v>1174</v>
      </c>
      <c r="T5" s="45" t="s">
        <v>44</v>
      </c>
      <c r="U5" s="6">
        <f>SUMIF(C3:C63,"1174",Q3:Q63)</f>
        <v>140</v>
      </c>
      <c r="W5" s="12">
        <f>SUMIF(C3:C63,"1174",O3:O63)</f>
        <v>140</v>
      </c>
    </row>
    <row r="6" spans="1:23" ht="15.75" thickBot="1">
      <c r="A6" s="113" t="str">
        <f t="shared" si="0"/>
        <v>NO</v>
      </c>
      <c r="B6" s="93" t="s">
        <v>106</v>
      </c>
      <c r="C6" s="105">
        <v>1180</v>
      </c>
      <c r="D6" s="93" t="s">
        <v>45</v>
      </c>
      <c r="E6" s="69">
        <v>60</v>
      </c>
      <c r="F6" s="63"/>
      <c r="G6" s="64"/>
      <c r="H6" s="35"/>
      <c r="I6" s="22"/>
      <c r="J6" s="22"/>
      <c r="K6" s="22"/>
      <c r="L6" s="22"/>
      <c r="M6" s="22"/>
      <c r="N6" s="43"/>
      <c r="O6" s="20">
        <f t="shared" si="1"/>
        <v>60</v>
      </c>
      <c r="P6" s="21">
        <f t="shared" si="2"/>
        <v>1</v>
      </c>
      <c r="Q6" s="21">
        <f t="shared" si="3"/>
        <v>60</v>
      </c>
      <c r="S6" s="28">
        <v>1180</v>
      </c>
      <c r="T6" s="45" t="s">
        <v>45</v>
      </c>
      <c r="U6" s="6">
        <f>SUMIF(C3:C63,"1180",Q3:Q63)</f>
        <v>187</v>
      </c>
      <c r="W6" s="12">
        <f>SUMIF(C3:C63,"1180",O3:O63)</f>
        <v>187</v>
      </c>
    </row>
    <row r="7" spans="1:23" ht="15.75" thickBot="1">
      <c r="A7" s="113" t="str">
        <f t="shared" si="0"/>
        <v>SI</v>
      </c>
      <c r="B7" s="93" t="s">
        <v>377</v>
      </c>
      <c r="C7" s="72">
        <v>1887</v>
      </c>
      <c r="D7" s="72" t="s">
        <v>56</v>
      </c>
      <c r="E7" s="69">
        <v>50</v>
      </c>
      <c r="F7" s="29">
        <v>90</v>
      </c>
      <c r="G7" s="36"/>
      <c r="H7" s="36"/>
      <c r="I7" s="60"/>
      <c r="J7" s="60"/>
      <c r="K7" s="60"/>
      <c r="L7" s="60"/>
      <c r="M7" s="60"/>
      <c r="N7" s="49"/>
      <c r="O7" s="20">
        <f t="shared" si="1"/>
        <v>140</v>
      </c>
      <c r="P7" s="21">
        <f t="shared" si="2"/>
        <v>2</v>
      </c>
      <c r="Q7" s="21">
        <f t="shared" si="3"/>
        <v>140</v>
      </c>
      <c r="S7" s="28">
        <v>1115</v>
      </c>
      <c r="T7" s="7" t="s">
        <v>46</v>
      </c>
      <c r="U7" s="6">
        <f>SUMIF(C3:C63,"1115",Q3:Q63)</f>
        <v>0</v>
      </c>
      <c r="W7" s="12">
        <f>SUMIF(C3:C63,"1115",O3:O63)</f>
        <v>0</v>
      </c>
    </row>
    <row r="8" spans="1:23" ht="15.75" thickBot="1">
      <c r="A8" s="113" t="str">
        <f t="shared" si="0"/>
        <v>NO</v>
      </c>
      <c r="B8" s="72" t="s">
        <v>378</v>
      </c>
      <c r="C8" s="72">
        <v>1773</v>
      </c>
      <c r="D8" s="72" t="s">
        <v>68</v>
      </c>
      <c r="E8" s="105">
        <v>40</v>
      </c>
      <c r="F8" s="29"/>
      <c r="G8" s="36"/>
      <c r="H8" s="36"/>
      <c r="I8" s="60"/>
      <c r="J8" s="60"/>
      <c r="K8" s="60"/>
      <c r="L8" s="60"/>
      <c r="M8" s="60"/>
      <c r="N8" s="49"/>
      <c r="O8" s="20">
        <f t="shared" si="1"/>
        <v>40</v>
      </c>
      <c r="P8" s="21">
        <f t="shared" si="2"/>
        <v>1</v>
      </c>
      <c r="Q8" s="21">
        <f t="shared" si="3"/>
        <v>40</v>
      </c>
      <c r="S8" s="28">
        <v>10</v>
      </c>
      <c r="T8" s="7" t="s">
        <v>47</v>
      </c>
      <c r="U8" s="6">
        <f>SUMIF(C3:C63,"10",Q3:Q63)</f>
        <v>0</v>
      </c>
      <c r="W8" s="12">
        <f>SUMIF(C3:C63,"10",O3:O63)</f>
        <v>0</v>
      </c>
    </row>
    <row r="9" spans="1:23" ht="15.75" thickBot="1">
      <c r="A9" s="113" t="str">
        <f t="shared" si="0"/>
        <v>NO</v>
      </c>
      <c r="B9" s="72" t="s">
        <v>115</v>
      </c>
      <c r="C9" s="105">
        <v>1589</v>
      </c>
      <c r="D9" s="72" t="s">
        <v>48</v>
      </c>
      <c r="E9" s="105">
        <v>30</v>
      </c>
      <c r="F9" s="63"/>
      <c r="G9" s="64"/>
      <c r="H9" s="35"/>
      <c r="I9" s="22"/>
      <c r="J9" s="22"/>
      <c r="K9" s="22"/>
      <c r="L9" s="22"/>
      <c r="M9" s="22"/>
      <c r="N9" s="43"/>
      <c r="O9" s="20">
        <f t="shared" si="1"/>
        <v>30</v>
      </c>
      <c r="P9" s="21">
        <f t="shared" si="2"/>
        <v>1</v>
      </c>
      <c r="Q9" s="21">
        <f t="shared" si="3"/>
        <v>30</v>
      </c>
      <c r="S9" s="28">
        <v>1589</v>
      </c>
      <c r="T9" s="7" t="s">
        <v>48</v>
      </c>
      <c r="U9" s="6">
        <f>SUMIF(C3:C63,"1589",Q3:Q63)</f>
        <v>110</v>
      </c>
      <c r="W9" s="12">
        <f>SUMIF(C3:C63,"1589",O3:O63)</f>
        <v>110</v>
      </c>
    </row>
    <row r="10" spans="1:23" ht="16.5" thickBot="1">
      <c r="A10" s="113" t="str">
        <f t="shared" si="0"/>
        <v>NO</v>
      </c>
      <c r="B10" s="72" t="s">
        <v>187</v>
      </c>
      <c r="C10" s="176">
        <v>1298</v>
      </c>
      <c r="D10" s="55" t="s">
        <v>77</v>
      </c>
      <c r="E10" s="105">
        <v>20</v>
      </c>
      <c r="F10" s="29"/>
      <c r="G10" s="36"/>
      <c r="H10" s="36"/>
      <c r="I10" s="60"/>
      <c r="J10" s="60"/>
      <c r="K10" s="60"/>
      <c r="L10" s="60"/>
      <c r="M10" s="60"/>
      <c r="N10" s="49"/>
      <c r="O10" s="20">
        <f t="shared" si="1"/>
        <v>20</v>
      </c>
      <c r="P10" s="21">
        <f t="shared" si="2"/>
        <v>1</v>
      </c>
      <c r="Q10" s="21">
        <f t="shared" si="3"/>
        <v>20</v>
      </c>
      <c r="S10" s="28">
        <v>1889</v>
      </c>
      <c r="T10" s="7" t="s">
        <v>196</v>
      </c>
      <c r="U10" s="6">
        <f>SUMIF(C3:C63,"1889",Q3:Q63)</f>
        <v>0</v>
      </c>
      <c r="W10" s="12">
        <f>SUMIF(C3:C63,"1889",O3:O63)</f>
        <v>0</v>
      </c>
    </row>
    <row r="11" spans="1:23" ht="15.75" thickBot="1">
      <c r="A11" s="113" t="str">
        <f t="shared" si="0"/>
        <v>SI</v>
      </c>
      <c r="B11" s="72" t="s">
        <v>107</v>
      </c>
      <c r="C11" s="109">
        <v>1180</v>
      </c>
      <c r="D11" s="189" t="s">
        <v>45</v>
      </c>
      <c r="E11" s="105">
        <v>15</v>
      </c>
      <c r="F11" s="65">
        <v>80</v>
      </c>
      <c r="G11" s="64"/>
      <c r="H11" s="35"/>
      <c r="I11" s="22"/>
      <c r="J11" s="22"/>
      <c r="K11" s="22"/>
      <c r="L11" s="22"/>
      <c r="M11" s="22"/>
      <c r="N11" s="43"/>
      <c r="O11" s="20">
        <f t="shared" si="1"/>
        <v>95</v>
      </c>
      <c r="P11" s="21">
        <f t="shared" si="2"/>
        <v>2</v>
      </c>
      <c r="Q11" s="21">
        <f t="shared" si="3"/>
        <v>95</v>
      </c>
      <c r="S11" s="28">
        <v>1590</v>
      </c>
      <c r="T11" s="7" t="s">
        <v>49</v>
      </c>
      <c r="U11" s="6">
        <f>SUMIF(C3:C63,"1590",Q3:Q63)</f>
        <v>39</v>
      </c>
      <c r="W11" s="12">
        <f>SUMIF(C3:C63,"1590",O3:O63)</f>
        <v>39</v>
      </c>
    </row>
    <row r="12" spans="1:23" ht="16.5" thickBot="1">
      <c r="A12" s="113" t="str">
        <f t="shared" si="0"/>
        <v>SI</v>
      </c>
      <c r="B12" s="113" t="s">
        <v>181</v>
      </c>
      <c r="C12" s="176">
        <v>1298</v>
      </c>
      <c r="D12" s="55" t="s">
        <v>77</v>
      </c>
      <c r="E12" s="105">
        <v>12</v>
      </c>
      <c r="F12" s="24">
        <v>40</v>
      </c>
      <c r="G12" s="35"/>
      <c r="H12" s="35"/>
      <c r="I12" s="22"/>
      <c r="J12" s="22"/>
      <c r="K12" s="22"/>
      <c r="L12" s="22"/>
      <c r="M12" s="22"/>
      <c r="N12" s="43"/>
      <c r="O12" s="20">
        <f t="shared" si="1"/>
        <v>52</v>
      </c>
      <c r="P12" s="21">
        <f t="shared" si="2"/>
        <v>2</v>
      </c>
      <c r="Q12" s="21">
        <f t="shared" si="3"/>
        <v>52</v>
      </c>
      <c r="S12" s="28"/>
      <c r="T12" s="7"/>
      <c r="U12" s="6">
        <f>SUMIF(C3:C63,"89",Q3:Q63)</f>
        <v>0</v>
      </c>
      <c r="W12" s="12">
        <f>SUMIF(C3:C63,"89",O3:O63)</f>
        <v>0</v>
      </c>
    </row>
    <row r="13" spans="1:23" ht="16.5" customHeight="1" thickBot="1">
      <c r="A13" s="113" t="str">
        <f t="shared" si="0"/>
        <v>SI</v>
      </c>
      <c r="B13" s="95" t="s">
        <v>169</v>
      </c>
      <c r="C13" s="108">
        <v>1590</v>
      </c>
      <c r="D13" s="110" t="s">
        <v>49</v>
      </c>
      <c r="E13" s="76">
        <v>9</v>
      </c>
      <c r="F13" s="29">
        <v>30</v>
      </c>
      <c r="G13" s="36"/>
      <c r="H13" s="36"/>
      <c r="I13" s="60"/>
      <c r="J13" s="60"/>
      <c r="K13" s="60"/>
      <c r="L13" s="60"/>
      <c r="M13" s="60"/>
      <c r="N13" s="49"/>
      <c r="O13" s="20">
        <f t="shared" si="1"/>
        <v>39</v>
      </c>
      <c r="P13" s="21">
        <f t="shared" si="2"/>
        <v>2</v>
      </c>
      <c r="Q13" s="21">
        <f t="shared" si="3"/>
        <v>39</v>
      </c>
      <c r="S13" s="28"/>
      <c r="T13" s="7"/>
      <c r="U13" s="6">
        <f>SUMIF(C3:C63,"1268",Q3:Q63)</f>
        <v>0</v>
      </c>
      <c r="W13" s="12">
        <f>SUMIF(C3:C63,"1268",O3:O63)</f>
        <v>0</v>
      </c>
    </row>
    <row r="14" spans="1:23" ht="16.5" thickBot="1">
      <c r="A14" s="113" t="str">
        <f t="shared" si="0"/>
        <v>SI</v>
      </c>
      <c r="B14" s="55" t="s">
        <v>379</v>
      </c>
      <c r="C14" s="176">
        <v>1213</v>
      </c>
      <c r="D14" s="55" t="s">
        <v>75</v>
      </c>
      <c r="E14" s="105">
        <v>8</v>
      </c>
      <c r="F14" s="65">
        <v>15</v>
      </c>
      <c r="G14" s="64"/>
      <c r="H14" s="35"/>
      <c r="I14" s="22"/>
      <c r="J14" s="22"/>
      <c r="K14" s="22"/>
      <c r="L14" s="22"/>
      <c r="M14" s="22"/>
      <c r="N14" s="43"/>
      <c r="O14" s="20">
        <f t="shared" si="1"/>
        <v>23</v>
      </c>
      <c r="P14" s="21">
        <f t="shared" si="2"/>
        <v>2</v>
      </c>
      <c r="Q14" s="21">
        <f t="shared" si="3"/>
        <v>23</v>
      </c>
      <c r="S14" s="28">
        <v>1843</v>
      </c>
      <c r="T14" s="7" t="s">
        <v>50</v>
      </c>
      <c r="U14" s="6">
        <f>SUMIF(C3:C63,"1843",Q3:Q63)</f>
        <v>0</v>
      </c>
      <c r="W14" s="12">
        <f>SUMIF(C3:C63,"1843",O3:O63)</f>
        <v>0</v>
      </c>
    </row>
    <row r="15" spans="1:23" ht="15.75" thickBot="1">
      <c r="A15" s="113" t="str">
        <f t="shared" si="0"/>
        <v>NO</v>
      </c>
      <c r="B15" s="93" t="s">
        <v>108</v>
      </c>
      <c r="C15" s="105">
        <v>1180</v>
      </c>
      <c r="D15" s="93" t="s">
        <v>45</v>
      </c>
      <c r="E15" s="69">
        <v>7</v>
      </c>
      <c r="F15" s="65"/>
      <c r="G15" s="64"/>
      <c r="H15" s="35"/>
      <c r="I15" s="22"/>
      <c r="J15" s="22"/>
      <c r="K15" s="22"/>
      <c r="L15" s="22"/>
      <c r="M15" s="22"/>
      <c r="N15" s="43"/>
      <c r="O15" s="20">
        <f t="shared" si="1"/>
        <v>7</v>
      </c>
      <c r="P15" s="21">
        <f t="shared" si="2"/>
        <v>1</v>
      </c>
      <c r="Q15" s="21">
        <f t="shared" si="3"/>
        <v>7</v>
      </c>
      <c r="S15" s="28">
        <v>1317</v>
      </c>
      <c r="T15" s="7" t="s">
        <v>51</v>
      </c>
      <c r="U15" s="6">
        <f>SUMIF(C3:C63,"1317",Q3:Q63)</f>
        <v>0</v>
      </c>
      <c r="W15" s="12">
        <f>SUMIF(C3:C63,"1317",O3:O63)</f>
        <v>0</v>
      </c>
    </row>
    <row r="16" spans="1:23" ht="15.75" thickBot="1">
      <c r="A16" s="113" t="str">
        <f t="shared" si="0"/>
        <v>SI</v>
      </c>
      <c r="B16" s="72" t="s">
        <v>380</v>
      </c>
      <c r="C16" s="72">
        <v>2027</v>
      </c>
      <c r="D16" s="72" t="s">
        <v>86</v>
      </c>
      <c r="E16" s="105">
        <v>6</v>
      </c>
      <c r="F16" s="63">
        <v>9</v>
      </c>
      <c r="G16" s="64"/>
      <c r="H16" s="35"/>
      <c r="I16" s="22"/>
      <c r="J16" s="22"/>
      <c r="K16" s="22"/>
      <c r="L16" s="22"/>
      <c r="M16" s="22"/>
      <c r="N16" s="43"/>
      <c r="O16" s="20">
        <f t="shared" si="1"/>
        <v>15</v>
      </c>
      <c r="P16" s="21">
        <f t="shared" si="2"/>
        <v>2</v>
      </c>
      <c r="Q16" s="21">
        <f t="shared" si="3"/>
        <v>15</v>
      </c>
      <c r="S16" s="28"/>
      <c r="T16" s="7"/>
      <c r="U16" s="6"/>
      <c r="W16" s="12">
        <f>SUMIF(C3:C63,"87",O3:O63)</f>
        <v>0</v>
      </c>
    </row>
    <row r="17" spans="1:23" ht="15.75" thickBot="1">
      <c r="A17" s="113" t="str">
        <f t="shared" si="0"/>
        <v>NO</v>
      </c>
      <c r="B17" s="72" t="s">
        <v>183</v>
      </c>
      <c r="C17" s="105">
        <v>1180</v>
      </c>
      <c r="D17" s="93" t="s">
        <v>45</v>
      </c>
      <c r="E17" s="105">
        <v>5</v>
      </c>
      <c r="F17" s="29"/>
      <c r="G17" s="36"/>
      <c r="H17" s="36"/>
      <c r="I17" s="60"/>
      <c r="J17" s="60"/>
      <c r="K17" s="60"/>
      <c r="L17" s="60"/>
      <c r="M17" s="60"/>
      <c r="N17" s="49"/>
      <c r="O17" s="20">
        <f t="shared" si="1"/>
        <v>5</v>
      </c>
      <c r="P17" s="21">
        <f t="shared" si="2"/>
        <v>1</v>
      </c>
      <c r="Q17" s="21">
        <f t="shared" si="3"/>
        <v>5</v>
      </c>
      <c r="S17" s="28">
        <v>1886</v>
      </c>
      <c r="T17" s="7" t="s">
        <v>52</v>
      </c>
      <c r="U17" s="6">
        <f>SUMIF(C3:C63,"1886",Q3:Q63)</f>
        <v>0</v>
      </c>
      <c r="W17" s="12">
        <f>SUMIF(C3:C63,"1886",O3:O63)</f>
        <v>0</v>
      </c>
    </row>
    <row r="18" spans="1:23" ht="16.5" thickBot="1">
      <c r="A18" s="113" t="str">
        <f t="shared" si="0"/>
        <v>NO</v>
      </c>
      <c r="B18" s="55" t="s">
        <v>464</v>
      </c>
      <c r="C18" s="105">
        <v>2057</v>
      </c>
      <c r="D18" s="72" t="s">
        <v>101</v>
      </c>
      <c r="E18" s="69"/>
      <c r="F18" s="65">
        <v>100</v>
      </c>
      <c r="G18" s="64"/>
      <c r="H18" s="35"/>
      <c r="I18" s="22"/>
      <c r="J18" s="22"/>
      <c r="K18" s="22"/>
      <c r="L18" s="22"/>
      <c r="M18" s="22"/>
      <c r="N18" s="43"/>
      <c r="O18" s="20">
        <f t="shared" si="1"/>
        <v>100</v>
      </c>
      <c r="P18" s="21">
        <f t="shared" si="2"/>
        <v>1</v>
      </c>
      <c r="Q18" s="21">
        <f t="shared" si="3"/>
        <v>100</v>
      </c>
      <c r="S18" s="28">
        <v>1755</v>
      </c>
      <c r="T18" s="7" t="s">
        <v>53</v>
      </c>
      <c r="U18" s="6">
        <f>SUMIF(C3:C63,"1755",Q3:Q63)</f>
        <v>0</v>
      </c>
      <c r="W18" s="12">
        <f>SUMIF(C3:C63,"1755",O3:O63)</f>
        <v>0</v>
      </c>
    </row>
    <row r="19" spans="1:23" ht="16.5" thickBot="1">
      <c r="A19" s="113" t="str">
        <f t="shared" si="0"/>
        <v>NO</v>
      </c>
      <c r="B19" s="55" t="s">
        <v>465</v>
      </c>
      <c r="C19" s="105">
        <v>1298</v>
      </c>
      <c r="D19" s="72" t="s">
        <v>77</v>
      </c>
      <c r="E19" s="69"/>
      <c r="F19" s="65">
        <v>60</v>
      </c>
      <c r="G19" s="64"/>
      <c r="H19" s="35"/>
      <c r="I19" s="22"/>
      <c r="J19" s="22"/>
      <c r="K19" s="22"/>
      <c r="L19" s="22"/>
      <c r="M19" s="22"/>
      <c r="N19" s="43"/>
      <c r="O19" s="20">
        <f t="shared" si="1"/>
        <v>60</v>
      </c>
      <c r="P19" s="21">
        <f t="shared" si="2"/>
        <v>1</v>
      </c>
      <c r="Q19" s="21">
        <f t="shared" si="3"/>
        <v>60</v>
      </c>
      <c r="S19" s="28">
        <v>1665</v>
      </c>
      <c r="T19" s="7" t="s">
        <v>184</v>
      </c>
      <c r="U19" s="6">
        <f>SUMIF(C3:C63,"1665",Q3:Q63)</f>
        <v>0</v>
      </c>
      <c r="W19" s="12">
        <f>SUMIF(C3:C63,"1665",O3:O63)</f>
        <v>0</v>
      </c>
    </row>
    <row r="20" spans="1:23" ht="16.5" thickBot="1">
      <c r="A20" s="113" t="str">
        <f t="shared" si="0"/>
        <v>NO</v>
      </c>
      <c r="B20" s="55" t="s">
        <v>466</v>
      </c>
      <c r="C20" s="69">
        <v>1174</v>
      </c>
      <c r="D20" s="93" t="s">
        <v>44</v>
      </c>
      <c r="E20" s="69"/>
      <c r="F20" s="65">
        <v>50</v>
      </c>
      <c r="G20" s="64"/>
      <c r="H20" s="35"/>
      <c r="I20" s="22"/>
      <c r="J20" s="22"/>
      <c r="K20" s="22"/>
      <c r="L20" s="22"/>
      <c r="M20" s="22"/>
      <c r="N20" s="43"/>
      <c r="O20" s="20">
        <f t="shared" si="1"/>
        <v>50</v>
      </c>
      <c r="P20" s="21">
        <f t="shared" si="2"/>
        <v>1</v>
      </c>
      <c r="Q20" s="21">
        <f t="shared" si="3"/>
        <v>50</v>
      </c>
      <c r="S20" s="28">
        <v>1298</v>
      </c>
      <c r="T20" s="7" t="s">
        <v>55</v>
      </c>
      <c r="U20" s="6">
        <f>SUMIF(C3:C63,"1298",Q3:Q63)</f>
        <v>132</v>
      </c>
      <c r="W20" s="12">
        <f>SUMIF(C3:C63,"1298",O3:O63)</f>
        <v>132</v>
      </c>
    </row>
    <row r="21" spans="1:23" ht="15.75" thickBot="1">
      <c r="A21" s="113" t="str">
        <f t="shared" si="0"/>
        <v>NO</v>
      </c>
      <c r="B21" s="72" t="s">
        <v>467</v>
      </c>
      <c r="C21" s="105">
        <v>1180</v>
      </c>
      <c r="D21" s="93" t="s">
        <v>45</v>
      </c>
      <c r="E21" s="105"/>
      <c r="F21" s="65">
        <v>20</v>
      </c>
      <c r="G21" s="64"/>
      <c r="H21" s="35"/>
      <c r="I21" s="22"/>
      <c r="J21" s="22"/>
      <c r="K21" s="22"/>
      <c r="L21" s="22"/>
      <c r="M21" s="22"/>
      <c r="N21" s="43"/>
      <c r="O21" s="20">
        <f t="shared" si="1"/>
        <v>20</v>
      </c>
      <c r="P21" s="21">
        <f t="shared" si="2"/>
        <v>1</v>
      </c>
      <c r="Q21" s="21">
        <f t="shared" si="3"/>
        <v>20</v>
      </c>
      <c r="S21" s="28">
        <v>1887</v>
      </c>
      <c r="T21" s="7" t="s">
        <v>56</v>
      </c>
      <c r="U21" s="6">
        <f>SUMIF(C3:C63,"1887",Q3:Q63)</f>
        <v>140</v>
      </c>
      <c r="W21" s="12">
        <f>SUMIF(C3:C63,"1887",O3:O63)</f>
        <v>140</v>
      </c>
    </row>
    <row r="22" spans="1:23" ht="16.5" thickBot="1">
      <c r="A22" s="113" t="str">
        <f t="shared" si="0"/>
        <v>NO</v>
      </c>
      <c r="B22" s="72" t="s">
        <v>468</v>
      </c>
      <c r="C22" s="105">
        <v>2069</v>
      </c>
      <c r="D22" s="72" t="s">
        <v>100</v>
      </c>
      <c r="E22" s="105"/>
      <c r="F22" s="65">
        <v>12</v>
      </c>
      <c r="G22" s="64"/>
      <c r="H22" s="35"/>
      <c r="I22" s="22"/>
      <c r="J22" s="22"/>
      <c r="K22" s="22"/>
      <c r="L22" s="22"/>
      <c r="M22" s="22"/>
      <c r="N22" s="43"/>
      <c r="O22" s="20">
        <f t="shared" si="1"/>
        <v>12</v>
      </c>
      <c r="P22" s="21">
        <f t="shared" si="2"/>
        <v>1</v>
      </c>
      <c r="Q22" s="21">
        <f t="shared" si="3"/>
        <v>12</v>
      </c>
      <c r="S22" s="82">
        <v>1930</v>
      </c>
      <c r="T22" s="98" t="s">
        <v>73</v>
      </c>
      <c r="U22" s="6">
        <f>SUMIF(A3:A49,"1930",Q3:Q50)</f>
        <v>0</v>
      </c>
      <c r="W22" s="12">
        <f>SUMIF(A3:A49,"1930",O3:O50)</f>
        <v>0</v>
      </c>
    </row>
    <row r="23" spans="1:23" ht="15.75" thickBot="1">
      <c r="A23" s="113" t="str">
        <f t="shared" si="0"/>
        <v>NO</v>
      </c>
      <c r="B23" s="93"/>
      <c r="C23" s="105">
        <v>1590</v>
      </c>
      <c r="D23" s="72" t="s">
        <v>49</v>
      </c>
      <c r="E23" s="69"/>
      <c r="F23" s="29"/>
      <c r="G23" s="36"/>
      <c r="H23" s="36"/>
      <c r="I23" s="60"/>
      <c r="J23" s="60"/>
      <c r="K23" s="60"/>
      <c r="L23" s="60"/>
      <c r="M23" s="60"/>
      <c r="N23" s="49"/>
      <c r="O23" s="20">
        <f t="shared" si="1"/>
        <v>0</v>
      </c>
      <c r="P23" s="21">
        <f t="shared" si="2"/>
        <v>0</v>
      </c>
      <c r="Q23" s="21">
        <f t="shared" si="3"/>
        <v>0</v>
      </c>
      <c r="S23" s="28">
        <v>1756</v>
      </c>
      <c r="T23" s="7" t="s">
        <v>57</v>
      </c>
      <c r="U23" s="6">
        <f>SUMIF(C3:C63,"1756",Q3:Q63)</f>
        <v>0</v>
      </c>
      <c r="W23" s="12">
        <f>SUMIF(C3:C63,"1756",O3:O63)</f>
        <v>0</v>
      </c>
    </row>
    <row r="24" spans="1:23" ht="15.75" thickBot="1">
      <c r="A24" s="113" t="str">
        <f t="shared" si="0"/>
        <v>NO</v>
      </c>
      <c r="B24" s="95"/>
      <c r="C24" s="105">
        <v>1590</v>
      </c>
      <c r="D24" s="72" t="s">
        <v>49</v>
      </c>
      <c r="E24" s="76"/>
      <c r="F24" s="29"/>
      <c r="G24" s="36"/>
      <c r="H24" s="36"/>
      <c r="I24" s="60"/>
      <c r="J24" s="60"/>
      <c r="K24" s="60"/>
      <c r="L24" s="60"/>
      <c r="M24" s="60"/>
      <c r="N24" s="49"/>
      <c r="O24" s="20">
        <f t="shared" si="1"/>
        <v>0</v>
      </c>
      <c r="P24" s="21">
        <f t="shared" si="2"/>
        <v>0</v>
      </c>
      <c r="Q24" s="21">
        <f t="shared" si="3"/>
        <v>0</v>
      </c>
      <c r="S24" s="28">
        <v>1177</v>
      </c>
      <c r="T24" s="7" t="s">
        <v>58</v>
      </c>
      <c r="U24" s="6">
        <f>SUMIF(C3:C63,"1177",Q3:Q63)</f>
        <v>0</v>
      </c>
      <c r="W24" s="12">
        <f>SUMIF(C3:C63,"1177",O3:O63)</f>
        <v>0</v>
      </c>
    </row>
    <row r="25" spans="1:23" ht="15.75" thickBot="1">
      <c r="A25" s="113" t="str">
        <f t="shared" si="0"/>
        <v>NO</v>
      </c>
      <c r="B25" s="72"/>
      <c r="C25" s="105">
        <v>1180</v>
      </c>
      <c r="D25" s="93" t="s">
        <v>45</v>
      </c>
      <c r="E25" s="105"/>
      <c r="F25" s="29"/>
      <c r="G25" s="36"/>
      <c r="H25" s="36"/>
      <c r="I25" s="60"/>
      <c r="J25" s="60"/>
      <c r="K25" s="60"/>
      <c r="L25" s="60"/>
      <c r="M25" s="60"/>
      <c r="N25" s="49"/>
      <c r="O25" s="20">
        <f t="shared" si="1"/>
        <v>0</v>
      </c>
      <c r="P25" s="21">
        <f t="shared" si="2"/>
        <v>0</v>
      </c>
      <c r="Q25" s="21">
        <f t="shared" si="3"/>
        <v>0</v>
      </c>
      <c r="S25" s="28">
        <v>1266</v>
      </c>
      <c r="T25" s="7" t="s">
        <v>59</v>
      </c>
      <c r="U25" s="6">
        <f>SUMIF(C3:C63,"1266",Q3:Q63)</f>
        <v>0</v>
      </c>
      <c r="W25" s="12">
        <f>SUMIF(C3:C63,"1266",O3:O63)</f>
        <v>0</v>
      </c>
    </row>
    <row r="26" spans="1:23" ht="16.5" thickBot="1">
      <c r="A26" s="113" t="str">
        <f t="shared" si="0"/>
        <v>NO</v>
      </c>
      <c r="B26" s="55"/>
      <c r="C26" s="105">
        <v>2057</v>
      </c>
      <c r="D26" s="72" t="s">
        <v>101</v>
      </c>
      <c r="E26" s="69"/>
      <c r="F26" s="29"/>
      <c r="G26" s="36"/>
      <c r="H26" s="36"/>
      <c r="I26" s="60"/>
      <c r="J26" s="60"/>
      <c r="K26" s="60"/>
      <c r="L26" s="60"/>
      <c r="M26" s="60"/>
      <c r="N26" s="49"/>
      <c r="O26" s="20">
        <f t="shared" si="1"/>
        <v>0</v>
      </c>
      <c r="P26" s="21">
        <f t="shared" si="2"/>
        <v>0</v>
      </c>
      <c r="Q26" s="21">
        <f t="shared" si="3"/>
        <v>0</v>
      </c>
      <c r="S26" s="28">
        <v>1757</v>
      </c>
      <c r="T26" s="7" t="s">
        <v>60</v>
      </c>
      <c r="U26" s="6">
        <f>SUMIF(C3:C63,"1757",Q3:Q63)</f>
        <v>0</v>
      </c>
      <c r="W26" s="12">
        <f>SUMIF(C3:C63,"1757",O3:O63)</f>
        <v>0</v>
      </c>
    </row>
    <row r="27" spans="1:23" ht="15.75" thickBot="1">
      <c r="A27" s="113" t="str">
        <f t="shared" si="0"/>
        <v>NO</v>
      </c>
      <c r="B27" s="72"/>
      <c r="C27" s="105">
        <v>2069</v>
      </c>
      <c r="D27" s="72" t="s">
        <v>100</v>
      </c>
      <c r="E27" s="105"/>
      <c r="F27" s="29"/>
      <c r="G27" s="36"/>
      <c r="H27" s="36"/>
      <c r="I27" s="60"/>
      <c r="J27" s="60"/>
      <c r="K27" s="60"/>
      <c r="L27" s="60"/>
      <c r="M27" s="60"/>
      <c r="N27" s="49"/>
      <c r="O27" s="20">
        <f t="shared" si="1"/>
        <v>0</v>
      </c>
      <c r="P27" s="21">
        <f t="shared" si="2"/>
        <v>0</v>
      </c>
      <c r="Q27" s="21">
        <f t="shared" si="3"/>
        <v>0</v>
      </c>
      <c r="S27" s="28">
        <v>1760</v>
      </c>
      <c r="T27" s="7" t="s">
        <v>61</v>
      </c>
      <c r="U27" s="6">
        <f>SUMIF(C3:C63,"1760",Q3:Q63)</f>
        <v>0</v>
      </c>
      <c r="W27" s="12">
        <f>SUMIF(C3:C63,"1760",O3:O63)</f>
        <v>0</v>
      </c>
    </row>
    <row r="28" spans="1:23" ht="15.75" thickBot="1">
      <c r="A28" s="113" t="str">
        <f t="shared" si="0"/>
        <v>NO</v>
      </c>
      <c r="B28" s="93"/>
      <c r="C28" s="109">
        <v>2069</v>
      </c>
      <c r="D28" s="97" t="s">
        <v>100</v>
      </c>
      <c r="E28" s="69"/>
      <c r="F28" s="63"/>
      <c r="G28" s="64"/>
      <c r="H28" s="35"/>
      <c r="I28" s="22"/>
      <c r="J28" s="22"/>
      <c r="K28" s="22"/>
      <c r="L28" s="22"/>
      <c r="M28" s="22"/>
      <c r="N28" s="43"/>
      <c r="O28" s="20">
        <f t="shared" si="1"/>
        <v>0</v>
      </c>
      <c r="P28" s="21">
        <f t="shared" si="2"/>
        <v>0</v>
      </c>
      <c r="Q28" s="21">
        <f t="shared" si="3"/>
        <v>0</v>
      </c>
      <c r="S28" s="28">
        <v>1988</v>
      </c>
      <c r="T28" s="7" t="s">
        <v>117</v>
      </c>
      <c r="U28" s="6">
        <f>SUMIF(C3:C51,"1988",Q3:Q51)</f>
        <v>0</v>
      </c>
      <c r="W28" s="12">
        <f>SUMIF(C3:C63,"1988",O3:O63)</f>
        <v>0</v>
      </c>
    </row>
    <row r="29" spans="1:23" ht="15.75" thickBot="1">
      <c r="A29" s="113" t="str">
        <f t="shared" si="0"/>
        <v>NO</v>
      </c>
      <c r="B29" s="195"/>
      <c r="C29" s="105">
        <v>2069</v>
      </c>
      <c r="D29" s="72" t="s">
        <v>100</v>
      </c>
      <c r="E29" s="69"/>
      <c r="F29" s="29"/>
      <c r="G29" s="36"/>
      <c r="H29" s="36"/>
      <c r="I29" s="36"/>
      <c r="J29" s="36"/>
      <c r="K29" s="36"/>
      <c r="L29" s="36"/>
      <c r="M29" s="36"/>
      <c r="N29" s="36"/>
      <c r="O29" s="20">
        <f t="shared" si="1"/>
        <v>0</v>
      </c>
      <c r="P29" s="21">
        <f t="shared" si="2"/>
        <v>0</v>
      </c>
      <c r="Q29" s="21">
        <f t="shared" si="3"/>
        <v>0</v>
      </c>
      <c r="S29" s="28">
        <v>1731</v>
      </c>
      <c r="T29" s="7" t="s">
        <v>67</v>
      </c>
      <c r="U29" s="6">
        <f>SUMIF(C3:C65,"1731",Q3:Q65)</f>
        <v>0</v>
      </c>
      <c r="W29" s="12">
        <f>SUMIF(C3:C63,"1731",O3:O63)</f>
        <v>0</v>
      </c>
    </row>
    <row r="30" spans="1:23" ht="16.5" thickBot="1">
      <c r="A30" s="113" t="str">
        <f t="shared" si="0"/>
        <v>NO</v>
      </c>
      <c r="B30" s="47"/>
      <c r="C30" s="105">
        <v>2069</v>
      </c>
      <c r="D30" s="72" t="s">
        <v>100</v>
      </c>
      <c r="E30" s="69"/>
      <c r="F30" s="29"/>
      <c r="G30" s="36"/>
      <c r="H30" s="36"/>
      <c r="I30" s="36"/>
      <c r="J30" s="36"/>
      <c r="K30" s="36"/>
      <c r="L30" s="36"/>
      <c r="M30" s="36"/>
      <c r="N30" s="36"/>
      <c r="O30" s="20">
        <f t="shared" si="1"/>
        <v>0</v>
      </c>
      <c r="P30" s="21">
        <f t="shared" si="2"/>
        <v>0</v>
      </c>
      <c r="Q30" s="21">
        <f t="shared" si="3"/>
        <v>0</v>
      </c>
      <c r="S30" s="28">
        <v>1773</v>
      </c>
      <c r="T30" s="7" t="s">
        <v>68</v>
      </c>
      <c r="U30" s="6">
        <f>SUMIF(C3:C66,"1773",Q3:Q66)</f>
        <v>140</v>
      </c>
      <c r="W30" s="12">
        <f>SUMIF(C3:C63,"1773",O3:O63)</f>
        <v>140</v>
      </c>
    </row>
    <row r="31" spans="1:23" ht="16.5" thickBot="1">
      <c r="A31" s="113" t="str">
        <f t="shared" si="0"/>
        <v>NO</v>
      </c>
      <c r="B31" s="55"/>
      <c r="C31" s="109">
        <v>2057</v>
      </c>
      <c r="D31" s="97" t="s">
        <v>101</v>
      </c>
      <c r="E31" s="69"/>
      <c r="F31" s="63"/>
      <c r="G31" s="64"/>
      <c r="H31" s="35"/>
      <c r="I31" s="35"/>
      <c r="J31" s="35"/>
      <c r="K31" s="35"/>
      <c r="L31" s="35"/>
      <c r="M31" s="35"/>
      <c r="N31" s="35"/>
      <c r="O31" s="20">
        <f t="shared" si="1"/>
        <v>0</v>
      </c>
      <c r="P31" s="21">
        <f t="shared" si="2"/>
        <v>0</v>
      </c>
      <c r="Q31" s="21">
        <f t="shared" si="3"/>
        <v>0</v>
      </c>
      <c r="S31" s="28">
        <v>1347</v>
      </c>
      <c r="T31" s="7" t="s">
        <v>70</v>
      </c>
      <c r="U31" s="6">
        <f>SUMIF(C3:C67,"1347",Q3:Q67)</f>
        <v>0</v>
      </c>
      <c r="W31" s="12">
        <f>SUMIF(C3:C64,"1347",O3:O64)</f>
        <v>0</v>
      </c>
    </row>
    <row r="32" spans="1:23" ht="16.5" thickBot="1">
      <c r="A32" s="113" t="str">
        <f t="shared" si="0"/>
        <v>NO</v>
      </c>
      <c r="B32" s="191"/>
      <c r="C32" s="69">
        <v>1174</v>
      </c>
      <c r="D32" s="93" t="s">
        <v>44</v>
      </c>
      <c r="E32" s="69"/>
      <c r="F32" s="63"/>
      <c r="G32" s="64"/>
      <c r="H32" s="35"/>
      <c r="I32" s="35"/>
      <c r="J32" s="35"/>
      <c r="K32" s="35"/>
      <c r="L32" s="35"/>
      <c r="M32" s="35"/>
      <c r="N32" s="35"/>
      <c r="O32" s="20">
        <f t="shared" si="1"/>
        <v>0</v>
      </c>
      <c r="P32" s="21">
        <f t="shared" si="2"/>
        <v>0</v>
      </c>
      <c r="Q32" s="21">
        <f t="shared" si="3"/>
        <v>0</v>
      </c>
      <c r="S32" s="28">
        <v>1880</v>
      </c>
      <c r="T32" s="7" t="s">
        <v>72</v>
      </c>
      <c r="U32" s="6">
        <f>SUMIF(C3:C68,"1880",Q3:Q68)</f>
        <v>0</v>
      </c>
      <c r="W32" s="12">
        <f>SUMIF(C3:C65,"1880",O3:O65)</f>
        <v>0</v>
      </c>
    </row>
    <row r="33" spans="1:23" ht="15.75" thickBot="1">
      <c r="A33" s="72" t="str">
        <f t="shared" si="0"/>
        <v>NO</v>
      </c>
      <c r="B33" s="253"/>
      <c r="C33" s="254">
        <v>1174</v>
      </c>
      <c r="D33" s="252" t="s">
        <v>44</v>
      </c>
      <c r="E33" s="255"/>
      <c r="F33" s="30"/>
      <c r="G33" s="36"/>
      <c r="H33" s="36"/>
      <c r="I33" s="36"/>
      <c r="J33" s="36"/>
      <c r="K33" s="36"/>
      <c r="L33" s="36"/>
      <c r="M33" s="36"/>
      <c r="N33" s="36"/>
      <c r="O33" s="20">
        <f t="shared" si="1"/>
        <v>0</v>
      </c>
      <c r="P33" s="21">
        <f t="shared" si="2"/>
        <v>0</v>
      </c>
      <c r="Q33" s="21">
        <f t="shared" si="3"/>
        <v>0</v>
      </c>
      <c r="S33" s="28">
        <v>1415</v>
      </c>
      <c r="T33" s="7" t="s">
        <v>112</v>
      </c>
      <c r="U33" s="6">
        <f>SUMIF(C4:C69,"1415",Q4:Q69)</f>
        <v>0</v>
      </c>
      <c r="W33" s="12">
        <f>SUMIF(C3:C66,"1415",O3:O66)</f>
        <v>0</v>
      </c>
    </row>
    <row r="34" spans="1:23" ht="16.5" thickBot="1">
      <c r="A34" s="72" t="str">
        <f t="shared" si="0"/>
        <v>NO</v>
      </c>
      <c r="B34" s="96"/>
      <c r="C34" s="244">
        <v>1298</v>
      </c>
      <c r="D34" s="245" t="s">
        <v>77</v>
      </c>
      <c r="E34" s="63"/>
      <c r="F34" s="66"/>
      <c r="G34" s="64"/>
      <c r="H34" s="35"/>
      <c r="I34" s="35"/>
      <c r="J34" s="35"/>
      <c r="K34" s="35"/>
      <c r="L34" s="35"/>
      <c r="M34" s="35"/>
      <c r="N34" s="35"/>
      <c r="O34" s="20">
        <f t="shared" si="1"/>
        <v>0</v>
      </c>
      <c r="P34" s="21">
        <f t="shared" si="2"/>
        <v>0</v>
      </c>
      <c r="Q34" s="21">
        <f t="shared" si="3"/>
        <v>0</v>
      </c>
      <c r="S34" s="28">
        <v>2027</v>
      </c>
      <c r="T34" s="7" t="s">
        <v>86</v>
      </c>
      <c r="U34" s="6">
        <f>SUMIF(C3:C66,"2027",Q3:Q66)</f>
        <v>15</v>
      </c>
      <c r="W34" s="12">
        <f>SUMIF(C3:C67,"2027",O3:O67)</f>
        <v>15</v>
      </c>
    </row>
    <row r="35" spans="1:23" ht="15.75" thickBot="1">
      <c r="A35" s="72" t="str">
        <f t="shared" si="0"/>
        <v>NO</v>
      </c>
      <c r="B35" s="22"/>
      <c r="C35" s="105">
        <v>2069</v>
      </c>
      <c r="D35" s="72" t="s">
        <v>100</v>
      </c>
      <c r="E35" s="24"/>
      <c r="F35" s="66"/>
      <c r="G35" s="64"/>
      <c r="H35" s="35"/>
      <c r="I35" s="35"/>
      <c r="J35" s="35"/>
      <c r="K35" s="35"/>
      <c r="L35" s="35"/>
      <c r="M35" s="35"/>
      <c r="N35" s="35"/>
      <c r="O35" s="20">
        <f aca="true" t="shared" si="4" ref="O35:O63">IF(P35&gt;8,(LARGE(E35:N35,1)+LARGE(E35:N35,2)+LARGE(E35:N35,3)+LARGE(E35:N35,4)+LARGE(E35:N35,5)+LARGE(E35:N35,6)+LARGE(E35:N35,7)+LARGE(E35:N35,8)+LARGE(E35:N35,9)),(SUM(E35:N35)))</f>
        <v>0</v>
      </c>
      <c r="P35" s="21">
        <f t="shared" si="2"/>
        <v>0</v>
      </c>
      <c r="Q35" s="21">
        <f t="shared" si="3"/>
        <v>0</v>
      </c>
      <c r="S35" s="28">
        <v>1132</v>
      </c>
      <c r="T35" s="7" t="s">
        <v>114</v>
      </c>
      <c r="U35" s="6">
        <f>SUMIF(C3:C71,"1132",Q3:Q71)</f>
        <v>0</v>
      </c>
      <c r="W35" s="12">
        <f>SUMIF(C3:C68,"1132",O3:O68)</f>
        <v>0</v>
      </c>
    </row>
    <row r="36" spans="1:23" ht="15.75" thickBot="1">
      <c r="A36" s="72" t="str">
        <f t="shared" si="0"/>
        <v>NO</v>
      </c>
      <c r="B36" s="60"/>
      <c r="C36" s="76">
        <v>1889</v>
      </c>
      <c r="D36" s="95" t="s">
        <v>196</v>
      </c>
      <c r="E36" s="29"/>
      <c r="F36" s="30"/>
      <c r="G36" s="36"/>
      <c r="H36" s="36"/>
      <c r="I36" s="36"/>
      <c r="J36" s="36"/>
      <c r="K36" s="36"/>
      <c r="L36" s="36"/>
      <c r="M36" s="36"/>
      <c r="N36" s="36"/>
      <c r="O36" s="20">
        <f t="shared" si="4"/>
        <v>0</v>
      </c>
      <c r="P36" s="21">
        <f t="shared" si="2"/>
        <v>0</v>
      </c>
      <c r="Q36" s="21">
        <f t="shared" si="3"/>
        <v>0</v>
      </c>
      <c r="S36" s="28">
        <v>2029</v>
      </c>
      <c r="T36" s="7" t="s">
        <v>93</v>
      </c>
      <c r="U36" s="6">
        <f>SUMIF(C3:C72,"2029",Q3:Q72)</f>
        <v>0</v>
      </c>
      <c r="W36" s="12">
        <f>SUMIF(C3:C69,"2029",O3:O69)</f>
        <v>0</v>
      </c>
    </row>
    <row r="37" spans="1:23" ht="15.75" thickBot="1">
      <c r="A37" s="72" t="str">
        <f t="shared" si="0"/>
        <v>NO</v>
      </c>
      <c r="B37" s="96"/>
      <c r="C37" s="105">
        <v>1266</v>
      </c>
      <c r="D37" s="72" t="s">
        <v>59</v>
      </c>
      <c r="E37" s="63"/>
      <c r="F37" s="66"/>
      <c r="G37" s="64"/>
      <c r="H37" s="35"/>
      <c r="I37" s="35"/>
      <c r="J37" s="35"/>
      <c r="K37" s="35"/>
      <c r="L37" s="35"/>
      <c r="M37" s="35"/>
      <c r="N37" s="35"/>
      <c r="O37" s="20">
        <f t="shared" si="4"/>
        <v>0</v>
      </c>
      <c r="P37" s="21">
        <f t="shared" si="2"/>
        <v>0</v>
      </c>
      <c r="Q37" s="21">
        <f t="shared" si="3"/>
        <v>0</v>
      </c>
      <c r="S37" s="28">
        <v>2069</v>
      </c>
      <c r="T37" s="7" t="s">
        <v>100</v>
      </c>
      <c r="U37" s="6">
        <f>SUMIF(C3:C82,"2069",Q3:Q82)</f>
        <v>12</v>
      </c>
      <c r="W37" s="12">
        <f>SUMIF(C3:C68,"2069",O3:O68)</f>
        <v>12</v>
      </c>
    </row>
    <row r="38" spans="1:23" ht="15.75" thickBot="1">
      <c r="A38" s="72" t="str">
        <f t="shared" si="0"/>
        <v>NO</v>
      </c>
      <c r="B38" s="60"/>
      <c r="C38" s="72">
        <v>1731</v>
      </c>
      <c r="D38" s="72" t="s">
        <v>67</v>
      </c>
      <c r="E38" s="29"/>
      <c r="F38" s="30"/>
      <c r="G38" s="36"/>
      <c r="H38" s="36"/>
      <c r="I38" s="36"/>
      <c r="J38" s="36"/>
      <c r="K38" s="36"/>
      <c r="L38" s="36"/>
      <c r="M38" s="36"/>
      <c r="N38" s="36"/>
      <c r="O38" s="20">
        <f t="shared" si="4"/>
        <v>0</v>
      </c>
      <c r="P38" s="21">
        <f t="shared" si="2"/>
        <v>0</v>
      </c>
      <c r="Q38" s="21">
        <f t="shared" si="3"/>
        <v>0</v>
      </c>
      <c r="S38" s="28">
        <v>2057</v>
      </c>
      <c r="T38" s="7" t="s">
        <v>101</v>
      </c>
      <c r="U38" s="6">
        <f>SUMIF(C3:C74,"2057",Q3:Q74)</f>
        <v>100</v>
      </c>
      <c r="W38" s="12">
        <f>SUMIF(C4:C69,"2057",O4:O69)</f>
        <v>100</v>
      </c>
    </row>
    <row r="39" spans="1:23" ht="16.5" thickBot="1">
      <c r="A39" s="72" t="str">
        <f t="shared" si="0"/>
        <v>NO</v>
      </c>
      <c r="B39" s="60"/>
      <c r="C39" s="69">
        <v>1174</v>
      </c>
      <c r="D39" s="93" t="s">
        <v>44</v>
      </c>
      <c r="E39" s="29"/>
      <c r="F39" s="30"/>
      <c r="G39" s="36"/>
      <c r="H39" s="36"/>
      <c r="I39" s="36"/>
      <c r="J39" s="36"/>
      <c r="K39" s="36"/>
      <c r="L39" s="36"/>
      <c r="M39" s="36"/>
      <c r="N39" s="36"/>
      <c r="O39" s="20">
        <f t="shared" si="4"/>
        <v>0</v>
      </c>
      <c r="P39" s="21">
        <f t="shared" si="2"/>
        <v>0</v>
      </c>
      <c r="Q39" s="21">
        <f t="shared" si="3"/>
        <v>0</v>
      </c>
      <c r="S39" s="28">
        <v>1980</v>
      </c>
      <c r="T39" s="73" t="s">
        <v>81</v>
      </c>
      <c r="U39" s="6">
        <f>SUMIF(C3:C63,"1980",Q3:Q63)</f>
        <v>0</v>
      </c>
      <c r="W39" s="12">
        <f>SUMIF(C3:C63,"1980",O3:O63)</f>
        <v>0</v>
      </c>
    </row>
    <row r="40" spans="1:23" ht="15.75" thickBot="1">
      <c r="A40" s="72" t="str">
        <f aca="true" t="shared" si="5" ref="A40:A63">IF(P40&lt;2,"NO","SI")</f>
        <v>NO</v>
      </c>
      <c r="B40" s="60"/>
      <c r="E40" s="29"/>
      <c r="F40" s="30"/>
      <c r="G40" s="36"/>
      <c r="H40" s="36"/>
      <c r="I40" s="36"/>
      <c r="J40" s="36"/>
      <c r="K40" s="36"/>
      <c r="L40" s="36"/>
      <c r="M40" s="36"/>
      <c r="N40" s="36"/>
      <c r="O40" s="20">
        <f t="shared" si="4"/>
        <v>0</v>
      </c>
      <c r="P40" s="21">
        <f aca="true" t="shared" si="6" ref="P40:P63">COUNTA(E40:N40)</f>
        <v>0</v>
      </c>
      <c r="Q40" s="21">
        <f aca="true" t="shared" si="7" ref="Q40:Q63">IF(P40&gt;=0,O40,0)</f>
        <v>0</v>
      </c>
      <c r="S40" s="28">
        <v>1965</v>
      </c>
      <c r="T40" s="7" t="s">
        <v>98</v>
      </c>
      <c r="U40" s="6">
        <f>SUMIF(C3:C64,"1965",Q3:Q64)</f>
        <v>0</v>
      </c>
      <c r="W40" s="12">
        <f>SUMIF(C6:C71,"1965",O6:O71)</f>
        <v>0</v>
      </c>
    </row>
    <row r="41" spans="1:23" ht="15.75" thickBot="1">
      <c r="A41" s="72" t="str">
        <f t="shared" si="5"/>
        <v>NO</v>
      </c>
      <c r="B41" s="60"/>
      <c r="E41" s="29"/>
      <c r="F41" s="30"/>
      <c r="G41" s="36"/>
      <c r="H41" s="36"/>
      <c r="I41" s="36"/>
      <c r="J41" s="36"/>
      <c r="K41" s="36"/>
      <c r="L41" s="36"/>
      <c r="M41" s="36"/>
      <c r="N41" s="36"/>
      <c r="O41" s="20">
        <f t="shared" si="4"/>
        <v>0</v>
      </c>
      <c r="P41" s="21">
        <f t="shared" si="6"/>
        <v>0</v>
      </c>
      <c r="Q41" s="21">
        <f t="shared" si="7"/>
        <v>0</v>
      </c>
      <c r="U41" s="50">
        <f>SUM(U3:U40)</f>
        <v>1038</v>
      </c>
      <c r="W41" s="39">
        <f>SUM(W3:W40)</f>
        <v>1038</v>
      </c>
    </row>
    <row r="42" spans="1:17" ht="15.75" thickBot="1">
      <c r="A42" s="72" t="str">
        <f t="shared" si="5"/>
        <v>NO</v>
      </c>
      <c r="B42" s="60"/>
      <c r="E42" s="29"/>
      <c r="F42" s="30"/>
      <c r="G42" s="36"/>
      <c r="H42" s="36"/>
      <c r="I42" s="36"/>
      <c r="J42" s="36"/>
      <c r="K42" s="36"/>
      <c r="L42" s="36"/>
      <c r="M42" s="36"/>
      <c r="N42" s="36"/>
      <c r="O42" s="20">
        <f t="shared" si="4"/>
        <v>0</v>
      </c>
      <c r="P42" s="21">
        <f t="shared" si="6"/>
        <v>0</v>
      </c>
      <c r="Q42" s="21">
        <f t="shared" si="7"/>
        <v>0</v>
      </c>
    </row>
    <row r="43" spans="1:17" ht="15.75" thickBot="1">
      <c r="A43" s="72" t="str">
        <f t="shared" si="5"/>
        <v>NO</v>
      </c>
      <c r="B43" s="60"/>
      <c r="E43" s="29"/>
      <c r="F43" s="30"/>
      <c r="G43" s="36"/>
      <c r="H43" s="36"/>
      <c r="I43" s="36"/>
      <c r="J43" s="36"/>
      <c r="K43" s="36"/>
      <c r="L43" s="36"/>
      <c r="M43" s="36"/>
      <c r="N43" s="36"/>
      <c r="O43" s="20">
        <f t="shared" si="4"/>
        <v>0</v>
      </c>
      <c r="P43" s="21">
        <f t="shared" si="6"/>
        <v>0</v>
      </c>
      <c r="Q43" s="21">
        <f t="shared" si="7"/>
        <v>0</v>
      </c>
    </row>
    <row r="44" spans="1:17" ht="15.75" thickBot="1">
      <c r="A44" s="72" t="str">
        <f t="shared" si="5"/>
        <v>NO</v>
      </c>
      <c r="B44" s="60"/>
      <c r="E44" s="29"/>
      <c r="F44" s="30"/>
      <c r="G44" s="36"/>
      <c r="H44" s="36"/>
      <c r="I44" s="36"/>
      <c r="J44" s="36"/>
      <c r="K44" s="36"/>
      <c r="L44" s="36"/>
      <c r="M44" s="36"/>
      <c r="N44" s="36"/>
      <c r="O44" s="20">
        <f t="shared" si="4"/>
        <v>0</v>
      </c>
      <c r="P44" s="21">
        <f t="shared" si="6"/>
        <v>0</v>
      </c>
      <c r="Q44" s="21">
        <f t="shared" si="7"/>
        <v>0</v>
      </c>
    </row>
    <row r="45" spans="1:17" ht="15.75" thickBot="1">
      <c r="A45" s="72" t="str">
        <f t="shared" si="5"/>
        <v>NO</v>
      </c>
      <c r="B45" s="60"/>
      <c r="E45" s="29"/>
      <c r="F45" s="30"/>
      <c r="G45" s="36"/>
      <c r="H45" s="36"/>
      <c r="I45" s="36"/>
      <c r="J45" s="36"/>
      <c r="K45" s="36"/>
      <c r="L45" s="36"/>
      <c r="M45" s="36"/>
      <c r="N45" s="36"/>
      <c r="O45" s="20">
        <f t="shared" si="4"/>
        <v>0</v>
      </c>
      <c r="P45" s="21">
        <f t="shared" si="6"/>
        <v>0</v>
      </c>
      <c r="Q45" s="21">
        <f t="shared" si="7"/>
        <v>0</v>
      </c>
    </row>
    <row r="46" spans="1:17" ht="15.75" thickBot="1">
      <c r="A46" s="72" t="str">
        <f t="shared" si="5"/>
        <v>NO</v>
      </c>
      <c r="B46" s="60"/>
      <c r="E46" s="29"/>
      <c r="F46" s="30"/>
      <c r="G46" s="36"/>
      <c r="H46" s="36"/>
      <c r="I46" s="36"/>
      <c r="J46" s="36"/>
      <c r="K46" s="36"/>
      <c r="L46" s="36"/>
      <c r="M46" s="36"/>
      <c r="N46" s="36"/>
      <c r="O46" s="20">
        <f t="shared" si="4"/>
        <v>0</v>
      </c>
      <c r="P46" s="21">
        <f t="shared" si="6"/>
        <v>0</v>
      </c>
      <c r="Q46" s="21">
        <f t="shared" si="7"/>
        <v>0</v>
      </c>
    </row>
    <row r="47" spans="1:17" ht="15.75" thickBot="1">
      <c r="A47" s="72" t="str">
        <f t="shared" si="5"/>
        <v>NO</v>
      </c>
      <c r="B47" s="60"/>
      <c r="E47" s="29"/>
      <c r="F47" s="30"/>
      <c r="G47" s="36"/>
      <c r="H47" s="36"/>
      <c r="I47" s="36"/>
      <c r="J47" s="36"/>
      <c r="K47" s="36"/>
      <c r="L47" s="36"/>
      <c r="M47" s="36"/>
      <c r="N47" s="36"/>
      <c r="O47" s="20">
        <f t="shared" si="4"/>
        <v>0</v>
      </c>
      <c r="P47" s="21">
        <f t="shared" si="6"/>
        <v>0</v>
      </c>
      <c r="Q47" s="21">
        <f t="shared" si="7"/>
        <v>0</v>
      </c>
    </row>
    <row r="48" spans="1:17" ht="15.75" thickBot="1">
      <c r="A48" s="72" t="str">
        <f t="shared" si="5"/>
        <v>NO</v>
      </c>
      <c r="B48" s="96"/>
      <c r="C48" s="69"/>
      <c r="D48" s="93"/>
      <c r="E48" s="63"/>
      <c r="F48" s="66"/>
      <c r="G48" s="64"/>
      <c r="H48" s="35"/>
      <c r="I48" s="35"/>
      <c r="J48" s="35"/>
      <c r="K48" s="35"/>
      <c r="L48" s="35"/>
      <c r="M48" s="35"/>
      <c r="N48" s="35"/>
      <c r="O48" s="20">
        <f t="shared" si="4"/>
        <v>0</v>
      </c>
      <c r="P48" s="21">
        <f t="shared" si="6"/>
        <v>0</v>
      </c>
      <c r="Q48" s="21">
        <f t="shared" si="7"/>
        <v>0</v>
      </c>
    </row>
    <row r="49" spans="1:17" ht="15.75" thickBot="1">
      <c r="A49" s="72" t="str">
        <f t="shared" si="5"/>
        <v>NO</v>
      </c>
      <c r="B49" s="60"/>
      <c r="E49" s="29"/>
      <c r="F49" s="30"/>
      <c r="G49" s="36"/>
      <c r="H49" s="36"/>
      <c r="I49" s="36"/>
      <c r="J49" s="36"/>
      <c r="K49" s="36"/>
      <c r="L49" s="36"/>
      <c r="M49" s="36"/>
      <c r="N49" s="36"/>
      <c r="O49" s="20">
        <f t="shared" si="4"/>
        <v>0</v>
      </c>
      <c r="P49" s="21">
        <f t="shared" si="6"/>
        <v>0</v>
      </c>
      <c r="Q49" s="21">
        <f t="shared" si="7"/>
        <v>0</v>
      </c>
    </row>
    <row r="50" spans="1:17" ht="15.75" thickBot="1">
      <c r="A50" s="72" t="str">
        <f t="shared" si="5"/>
        <v>NO</v>
      </c>
      <c r="B50" s="60"/>
      <c r="E50" s="29"/>
      <c r="F50" s="30"/>
      <c r="G50" s="36"/>
      <c r="H50" s="36"/>
      <c r="I50" s="36"/>
      <c r="J50" s="36"/>
      <c r="K50" s="36"/>
      <c r="L50" s="36"/>
      <c r="M50" s="36"/>
      <c r="N50" s="36"/>
      <c r="O50" s="20">
        <f t="shared" si="4"/>
        <v>0</v>
      </c>
      <c r="P50" s="21">
        <f t="shared" si="6"/>
        <v>0</v>
      </c>
      <c r="Q50" s="21">
        <f t="shared" si="7"/>
        <v>0</v>
      </c>
    </row>
    <row r="51" spans="1:17" ht="15.75" thickBot="1">
      <c r="A51" s="72" t="str">
        <f t="shared" si="5"/>
        <v>NO</v>
      </c>
      <c r="B51" s="60"/>
      <c r="E51" s="29"/>
      <c r="F51" s="30"/>
      <c r="G51" s="36"/>
      <c r="H51" s="36"/>
      <c r="I51" s="36"/>
      <c r="J51" s="36"/>
      <c r="K51" s="36"/>
      <c r="L51" s="36"/>
      <c r="M51" s="36"/>
      <c r="N51" s="36"/>
      <c r="O51" s="20">
        <f t="shared" si="4"/>
        <v>0</v>
      </c>
      <c r="P51" s="21">
        <f t="shared" si="6"/>
        <v>0</v>
      </c>
      <c r="Q51" s="21">
        <f t="shared" si="7"/>
        <v>0</v>
      </c>
    </row>
    <row r="52" spans="1:17" ht="15.75" thickBot="1">
      <c r="A52" s="72" t="str">
        <f t="shared" si="5"/>
        <v>NO</v>
      </c>
      <c r="B52" s="60"/>
      <c r="E52" s="29"/>
      <c r="F52" s="30"/>
      <c r="G52" s="36"/>
      <c r="H52" s="36"/>
      <c r="I52" s="36"/>
      <c r="J52" s="36"/>
      <c r="K52" s="36"/>
      <c r="L52" s="36"/>
      <c r="M52" s="36"/>
      <c r="N52" s="36"/>
      <c r="O52" s="20">
        <f t="shared" si="4"/>
        <v>0</v>
      </c>
      <c r="P52" s="21">
        <f t="shared" si="6"/>
        <v>0</v>
      </c>
      <c r="Q52" s="21">
        <f t="shared" si="7"/>
        <v>0</v>
      </c>
    </row>
    <row r="53" spans="1:17" ht="15.75" thickBot="1">
      <c r="A53" s="72" t="str">
        <f t="shared" si="5"/>
        <v>NO</v>
      </c>
      <c r="B53" s="96"/>
      <c r="C53" s="69"/>
      <c r="D53" s="93"/>
      <c r="E53" s="63"/>
      <c r="F53" s="67"/>
      <c r="G53" s="64"/>
      <c r="H53" s="35"/>
      <c r="I53" s="35"/>
      <c r="J53" s="35"/>
      <c r="K53" s="35"/>
      <c r="L53" s="35"/>
      <c r="M53" s="35"/>
      <c r="N53" s="35"/>
      <c r="O53" s="20">
        <f t="shared" si="4"/>
        <v>0</v>
      </c>
      <c r="P53" s="21">
        <f t="shared" si="6"/>
        <v>0</v>
      </c>
      <c r="Q53" s="21">
        <f t="shared" si="7"/>
        <v>0</v>
      </c>
    </row>
    <row r="54" spans="1:17" ht="15.75" thickBot="1">
      <c r="A54" s="72" t="str">
        <f t="shared" si="5"/>
        <v>NO</v>
      </c>
      <c r="B54" s="22"/>
      <c r="C54" s="105"/>
      <c r="D54" s="72"/>
      <c r="E54" s="24"/>
      <c r="F54" s="25"/>
      <c r="G54" s="35"/>
      <c r="H54" s="35"/>
      <c r="I54" s="35"/>
      <c r="J54" s="35"/>
      <c r="K54" s="35"/>
      <c r="L54" s="35"/>
      <c r="M54" s="35"/>
      <c r="N54" s="35"/>
      <c r="O54" s="20">
        <f t="shared" si="4"/>
        <v>0</v>
      </c>
      <c r="P54" s="21">
        <f t="shared" si="6"/>
        <v>0</v>
      </c>
      <c r="Q54" s="21">
        <f t="shared" si="7"/>
        <v>0</v>
      </c>
    </row>
    <row r="55" spans="1:17" ht="15.75" thickBot="1">
      <c r="A55" s="72" t="str">
        <f t="shared" si="5"/>
        <v>NO</v>
      </c>
      <c r="B55" s="96"/>
      <c r="C55" s="69"/>
      <c r="D55" s="93"/>
      <c r="E55" s="63"/>
      <c r="F55" s="67"/>
      <c r="G55" s="64"/>
      <c r="H55" s="35"/>
      <c r="I55" s="35"/>
      <c r="J55" s="35"/>
      <c r="K55" s="35"/>
      <c r="L55" s="35"/>
      <c r="M55" s="35"/>
      <c r="N55" s="35"/>
      <c r="O55" s="20">
        <f t="shared" si="4"/>
        <v>0</v>
      </c>
      <c r="P55" s="21">
        <f t="shared" si="6"/>
        <v>0</v>
      </c>
      <c r="Q55" s="21">
        <f t="shared" si="7"/>
        <v>0</v>
      </c>
    </row>
    <row r="56" spans="1:17" ht="15.75" thickBot="1">
      <c r="A56" s="72" t="str">
        <f t="shared" si="5"/>
        <v>NO</v>
      </c>
      <c r="B56" s="60"/>
      <c r="E56" s="29"/>
      <c r="F56" s="30"/>
      <c r="G56" s="36"/>
      <c r="H56" s="36"/>
      <c r="I56" s="36"/>
      <c r="J56" s="36"/>
      <c r="K56" s="36"/>
      <c r="L56" s="36"/>
      <c r="M56" s="36"/>
      <c r="N56" s="36"/>
      <c r="O56" s="20">
        <f t="shared" si="4"/>
        <v>0</v>
      </c>
      <c r="P56" s="21">
        <f t="shared" si="6"/>
        <v>0</v>
      </c>
      <c r="Q56" s="21">
        <f t="shared" si="7"/>
        <v>0</v>
      </c>
    </row>
    <row r="57" spans="1:17" ht="15.75" thickBot="1">
      <c r="A57" s="72" t="str">
        <f t="shared" si="5"/>
        <v>NO</v>
      </c>
      <c r="B57" s="96"/>
      <c r="C57" s="69"/>
      <c r="D57" s="93"/>
      <c r="E57" s="63"/>
      <c r="F57" s="67"/>
      <c r="G57" s="64"/>
      <c r="H57" s="35"/>
      <c r="I57" s="35"/>
      <c r="J57" s="35"/>
      <c r="K57" s="35"/>
      <c r="L57" s="35"/>
      <c r="M57" s="35"/>
      <c r="N57" s="35"/>
      <c r="O57" s="20">
        <f t="shared" si="4"/>
        <v>0</v>
      </c>
      <c r="P57" s="21">
        <f t="shared" si="6"/>
        <v>0</v>
      </c>
      <c r="Q57" s="21">
        <f t="shared" si="7"/>
        <v>0</v>
      </c>
    </row>
    <row r="58" spans="1:17" ht="15.75" thickBot="1">
      <c r="A58" s="72" t="str">
        <f t="shared" si="5"/>
        <v>NO</v>
      </c>
      <c r="B58" s="60"/>
      <c r="E58" s="29"/>
      <c r="F58" s="30"/>
      <c r="G58" s="36"/>
      <c r="H58" s="36"/>
      <c r="I58" s="36"/>
      <c r="J58" s="36"/>
      <c r="K58" s="36"/>
      <c r="L58" s="36"/>
      <c r="M58" s="36"/>
      <c r="N58" s="36"/>
      <c r="O58" s="20">
        <f t="shared" si="4"/>
        <v>0</v>
      </c>
      <c r="P58" s="21">
        <f t="shared" si="6"/>
        <v>0</v>
      </c>
      <c r="Q58" s="21">
        <f t="shared" si="7"/>
        <v>0</v>
      </c>
    </row>
    <row r="59" spans="1:17" ht="15.75" thickBot="1">
      <c r="A59" s="72" t="str">
        <f t="shared" si="5"/>
        <v>NO</v>
      </c>
      <c r="B59" s="60"/>
      <c r="E59" s="29"/>
      <c r="F59" s="30"/>
      <c r="G59" s="36"/>
      <c r="H59" s="36"/>
      <c r="I59" s="36"/>
      <c r="J59" s="36"/>
      <c r="K59" s="36"/>
      <c r="L59" s="36"/>
      <c r="M59" s="36"/>
      <c r="N59" s="36"/>
      <c r="O59" s="20">
        <f t="shared" si="4"/>
        <v>0</v>
      </c>
      <c r="P59" s="21">
        <f t="shared" si="6"/>
        <v>0</v>
      </c>
      <c r="Q59" s="21">
        <f t="shared" si="7"/>
        <v>0</v>
      </c>
    </row>
    <row r="60" spans="1:17" ht="15.75" thickBot="1">
      <c r="A60" s="72" t="str">
        <f t="shared" si="5"/>
        <v>NO</v>
      </c>
      <c r="B60" s="60"/>
      <c r="E60" s="29"/>
      <c r="F60" s="30"/>
      <c r="G60" s="36"/>
      <c r="H60" s="36"/>
      <c r="I60" s="36"/>
      <c r="J60" s="36"/>
      <c r="K60" s="36"/>
      <c r="L60" s="36"/>
      <c r="M60" s="36"/>
      <c r="N60" s="36"/>
      <c r="O60" s="20">
        <f t="shared" si="4"/>
        <v>0</v>
      </c>
      <c r="P60" s="21">
        <f t="shared" si="6"/>
        <v>0</v>
      </c>
      <c r="Q60" s="21">
        <f t="shared" si="7"/>
        <v>0</v>
      </c>
    </row>
    <row r="61" spans="1:17" ht="15.75" thickBot="1">
      <c r="A61" s="72" t="str">
        <f t="shared" si="5"/>
        <v>NO</v>
      </c>
      <c r="B61" s="96"/>
      <c r="C61" s="69"/>
      <c r="D61" s="93"/>
      <c r="E61" s="63"/>
      <c r="F61" s="66"/>
      <c r="G61" s="64"/>
      <c r="H61" s="35"/>
      <c r="I61" s="35"/>
      <c r="J61" s="35"/>
      <c r="K61" s="35"/>
      <c r="L61" s="35"/>
      <c r="M61" s="35"/>
      <c r="N61" s="35"/>
      <c r="O61" s="20">
        <f t="shared" si="4"/>
        <v>0</v>
      </c>
      <c r="P61" s="21">
        <f t="shared" si="6"/>
        <v>0</v>
      </c>
      <c r="Q61" s="21">
        <f t="shared" si="7"/>
        <v>0</v>
      </c>
    </row>
    <row r="62" spans="1:17" ht="15.75" thickBot="1">
      <c r="A62" s="72" t="str">
        <f t="shared" si="5"/>
        <v>NO</v>
      </c>
      <c r="B62" s="60"/>
      <c r="E62" s="29"/>
      <c r="F62" s="30"/>
      <c r="G62" s="36"/>
      <c r="H62" s="36"/>
      <c r="I62" s="36"/>
      <c r="J62" s="36"/>
      <c r="K62" s="36"/>
      <c r="L62" s="36"/>
      <c r="M62" s="36"/>
      <c r="N62" s="36"/>
      <c r="O62" s="20">
        <f t="shared" si="4"/>
        <v>0</v>
      </c>
      <c r="P62" s="21">
        <f t="shared" si="6"/>
        <v>0</v>
      </c>
      <c r="Q62" s="21">
        <f t="shared" si="7"/>
        <v>0</v>
      </c>
    </row>
    <row r="63" spans="1:17" ht="15.75" thickBot="1">
      <c r="A63" s="72" t="str">
        <f t="shared" si="5"/>
        <v>NO</v>
      </c>
      <c r="B63" s="60"/>
      <c r="E63" s="29"/>
      <c r="F63" s="30"/>
      <c r="G63" s="36"/>
      <c r="H63" s="36"/>
      <c r="I63" s="36"/>
      <c r="J63" s="36"/>
      <c r="K63" s="36"/>
      <c r="L63" s="36"/>
      <c r="M63" s="36"/>
      <c r="N63" s="36"/>
      <c r="O63" s="20">
        <f t="shared" si="4"/>
        <v>0</v>
      </c>
      <c r="P63" s="21">
        <f t="shared" si="6"/>
        <v>0</v>
      </c>
      <c r="Q63" s="21">
        <f t="shared" si="7"/>
        <v>0</v>
      </c>
    </row>
    <row r="64" spans="15:17" ht="15">
      <c r="O64" s="51">
        <f>SUM(O3:O63)</f>
        <v>1038</v>
      </c>
      <c r="Q64" s="52">
        <f>SUM(Q3:Q63)</f>
        <v>1038</v>
      </c>
    </row>
  </sheetData>
  <sheetProtection password="C4AE" sheet="1"/>
  <mergeCells count="1">
    <mergeCell ref="A1:F1"/>
  </mergeCells>
  <conditionalFormatting sqref="A3:A63">
    <cfRule type="containsText" priority="1" dxfId="1" operator="containsText" stopIfTrue="1" text="SI">
      <formula>NOT(ISERROR(SEARCH("SI",A3)))</formula>
    </cfRule>
    <cfRule type="containsText" priority="2" dxfId="0" operator="containsText" stopIfTrue="1" text="NO">
      <formula>NOT(ISERROR(SEARCH("NO",A3)))</formula>
    </cfRule>
  </conditionalFormatting>
  <hyperlinks>
    <hyperlink ref="D34" r:id="rId1" display="javascript:void(0);"/>
    <hyperlink ref="D14" r:id="rId2" display="javascript:void(0);"/>
    <hyperlink ref="T39" r:id="rId3" display="javascript:void(0);"/>
    <hyperlink ref="D10" r:id="rId4" display="javascript:void(0);"/>
    <hyperlink ref="D12" r:id="rId5" display="javascript:void(0);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42"/>
  <sheetViews>
    <sheetView zoomScale="75" zoomScaleNormal="75" zoomScalePageLayoutView="0" workbookViewId="0" topLeftCell="D19">
      <selection activeCell="F7" sqref="F7"/>
    </sheetView>
  </sheetViews>
  <sheetFormatPr defaultColWidth="11.57421875" defaultRowHeight="12.75"/>
  <cols>
    <col min="1" max="1" width="5.7109375" style="1" bestFit="1" customWidth="1"/>
    <col min="2" max="2" width="33.140625" style="1" customWidth="1"/>
    <col min="3" max="3" width="9.140625" style="76" customWidth="1"/>
    <col min="4" max="4" width="35.28125" style="95" customWidth="1"/>
    <col min="5" max="5" width="8.140625" style="13" bestFit="1" customWidth="1"/>
    <col min="6" max="6" width="8.7109375" style="57" bestFit="1" customWidth="1"/>
    <col min="7" max="13" width="8.140625" style="1" bestFit="1" customWidth="1"/>
    <col min="14" max="14" width="7.7109375" style="1" bestFit="1" customWidth="1"/>
    <col min="15" max="15" width="9.28125" style="1" bestFit="1" customWidth="1"/>
    <col min="16" max="16" width="8.8515625" style="1" bestFit="1" customWidth="1"/>
    <col min="17" max="17" width="17.28125" style="15" bestFit="1" customWidth="1"/>
    <col min="18" max="18" width="11.57421875" style="1" customWidth="1"/>
    <col min="19" max="19" width="6.57421875" style="1" bestFit="1" customWidth="1"/>
    <col min="20" max="20" width="40.8515625" style="1" bestFit="1" customWidth="1"/>
    <col min="21" max="21" width="6.8515625" style="1" bestFit="1" customWidth="1"/>
    <col min="22" max="22" width="11.57421875" style="1" customWidth="1"/>
    <col min="23" max="23" width="19.7109375" style="1" bestFit="1" customWidth="1"/>
    <col min="24" max="16384" width="11.57421875" style="1" customWidth="1"/>
  </cols>
  <sheetData>
    <row r="1" spans="1:7" ht="16.5" thickBot="1">
      <c r="A1" s="277" t="s">
        <v>21</v>
      </c>
      <c r="B1" s="278"/>
      <c r="C1" s="278"/>
      <c r="D1" s="278"/>
      <c r="E1" s="278"/>
      <c r="F1" s="277"/>
      <c r="G1" s="74"/>
    </row>
    <row r="2" spans="1:23" ht="16.5" thickBot="1">
      <c r="A2" s="19" t="s">
        <v>1</v>
      </c>
      <c r="B2" s="105" t="s">
        <v>2</v>
      </c>
      <c r="C2" s="105" t="s">
        <v>38</v>
      </c>
      <c r="D2" s="105" t="s">
        <v>3</v>
      </c>
      <c r="E2" s="105" t="s">
        <v>4</v>
      </c>
      <c r="F2" s="126" t="s">
        <v>5</v>
      </c>
      <c r="G2" s="18" t="s">
        <v>6</v>
      </c>
      <c r="H2" s="18" t="s">
        <v>7</v>
      </c>
      <c r="I2" s="19" t="s">
        <v>35</v>
      </c>
      <c r="J2" s="19" t="s">
        <v>36</v>
      </c>
      <c r="K2" s="19" t="s">
        <v>40</v>
      </c>
      <c r="L2" s="19" t="s">
        <v>41</v>
      </c>
      <c r="M2" s="19" t="s">
        <v>42</v>
      </c>
      <c r="N2" s="19" t="s">
        <v>8</v>
      </c>
      <c r="O2" s="20" t="s">
        <v>9</v>
      </c>
      <c r="P2" s="21" t="s">
        <v>10</v>
      </c>
      <c r="Q2" s="21" t="s">
        <v>11</v>
      </c>
      <c r="R2" s="14"/>
      <c r="S2" s="2" t="s">
        <v>38</v>
      </c>
      <c r="T2" s="3" t="s">
        <v>3</v>
      </c>
      <c r="U2" s="4" t="s">
        <v>12</v>
      </c>
      <c r="V2" s="14"/>
      <c r="W2" s="11" t="s">
        <v>34</v>
      </c>
    </row>
    <row r="3" spans="1:23" ht="16.5" thickBot="1">
      <c r="A3" s="22" t="str">
        <f aca="true" t="shared" si="0" ref="A3:A33">IF(P3&lt;2,"NO","SI")</f>
        <v>SI</v>
      </c>
      <c r="B3" s="55" t="s">
        <v>109</v>
      </c>
      <c r="C3" s="176">
        <v>1115</v>
      </c>
      <c r="D3" s="55" t="s">
        <v>79</v>
      </c>
      <c r="E3" s="69">
        <v>40</v>
      </c>
      <c r="F3" s="54">
        <v>40</v>
      </c>
      <c r="G3" s="36"/>
      <c r="H3" s="36"/>
      <c r="I3" s="60"/>
      <c r="J3" s="60"/>
      <c r="K3" s="60"/>
      <c r="L3" s="60"/>
      <c r="M3" s="60"/>
      <c r="N3" s="49"/>
      <c r="O3" s="20">
        <f aca="true" t="shared" si="1" ref="O3:O41">IF(P3&gt;8,(LARGE(E3:N3,1)+LARGE(E3:N3,2)+LARGE(E3:N3,3)+LARGE(E3:N3,4)+LARGE(E3:N3,5)+LARGE(E3:N3,6)+LARGE(E3:N3,7)+LARGE(E3:N3,8)+LARGE(E3:N3,9)),(SUM(E3:N3)))</f>
        <v>80</v>
      </c>
      <c r="P3" s="21">
        <f aca="true" t="shared" si="2" ref="P3:P33">COUNTA(E3:N3)</f>
        <v>2</v>
      </c>
      <c r="Q3" s="21">
        <f aca="true" t="shared" si="3" ref="Q3:Q33">IF(P3&gt;=0,O3,0)</f>
        <v>80</v>
      </c>
      <c r="S3" s="44">
        <v>1213</v>
      </c>
      <c r="T3" s="45" t="s">
        <v>43</v>
      </c>
      <c r="U3" s="6">
        <f>SUMIF(C3:C41,"1213",Q3:Q41)</f>
        <v>20</v>
      </c>
      <c r="W3" s="12">
        <f>SUMIF(C3:C41,"1213",O3:O41)</f>
        <v>20</v>
      </c>
    </row>
    <row r="4" spans="1:23" ht="16.5" thickBot="1">
      <c r="A4" s="154" t="str">
        <f t="shared" si="0"/>
        <v>SI</v>
      </c>
      <c r="B4" s="55" t="s">
        <v>110</v>
      </c>
      <c r="C4" s="72">
        <v>1115</v>
      </c>
      <c r="D4" s="72" t="s">
        <v>46</v>
      </c>
      <c r="E4" s="69">
        <v>30</v>
      </c>
      <c r="F4" s="54">
        <v>30</v>
      </c>
      <c r="G4" s="36"/>
      <c r="H4" s="36"/>
      <c r="I4" s="60"/>
      <c r="J4" s="60"/>
      <c r="K4" s="60"/>
      <c r="L4" s="60"/>
      <c r="M4" s="60"/>
      <c r="N4" s="49"/>
      <c r="O4" s="20">
        <f t="shared" si="1"/>
        <v>60</v>
      </c>
      <c r="P4" s="21">
        <f t="shared" si="2"/>
        <v>2</v>
      </c>
      <c r="Q4" s="21">
        <f t="shared" si="3"/>
        <v>60</v>
      </c>
      <c r="S4" s="105">
        <v>48</v>
      </c>
      <c r="T4" s="72" t="s">
        <v>121</v>
      </c>
      <c r="U4" s="6">
        <f>SUMIF(C3:C64,"48",Q3:Q64)</f>
        <v>0</v>
      </c>
      <c r="W4" s="12">
        <f>SUMIF(C3:C64,"48",O3:O64)</f>
        <v>0</v>
      </c>
    </row>
    <row r="5" spans="1:23" ht="16.5" thickBot="1">
      <c r="A5" s="154" t="str">
        <f t="shared" si="0"/>
        <v>NO</v>
      </c>
      <c r="B5" s="55" t="s">
        <v>189</v>
      </c>
      <c r="C5" s="72">
        <v>1773</v>
      </c>
      <c r="D5" s="72" t="s">
        <v>68</v>
      </c>
      <c r="E5" s="69">
        <v>20</v>
      </c>
      <c r="F5" s="54"/>
      <c r="G5" s="36"/>
      <c r="H5" s="36"/>
      <c r="I5" s="60"/>
      <c r="J5" s="60"/>
      <c r="K5" s="60"/>
      <c r="L5" s="60"/>
      <c r="M5" s="60"/>
      <c r="N5" s="49"/>
      <c r="O5" s="20">
        <f t="shared" si="1"/>
        <v>20</v>
      </c>
      <c r="P5" s="21">
        <f t="shared" si="2"/>
        <v>1</v>
      </c>
      <c r="Q5" s="21">
        <f t="shared" si="3"/>
        <v>20</v>
      </c>
      <c r="S5" s="44">
        <v>1174</v>
      </c>
      <c r="T5" s="45" t="s">
        <v>44</v>
      </c>
      <c r="U5" s="6">
        <f>SUMIF(C3:C41,"1174",Q3:Q41)</f>
        <v>12</v>
      </c>
      <c r="W5" s="12">
        <f>SUMIF(C3:C41,"1174",O3:O41)</f>
        <v>12</v>
      </c>
    </row>
    <row r="6" spans="1:23" ht="16.5" thickBot="1">
      <c r="A6" s="22" t="str">
        <f t="shared" si="0"/>
        <v>NO</v>
      </c>
      <c r="B6" s="55" t="s">
        <v>195</v>
      </c>
      <c r="C6" s="176">
        <v>1174</v>
      </c>
      <c r="D6" s="55" t="s">
        <v>66</v>
      </c>
      <c r="E6" s="69">
        <v>12</v>
      </c>
      <c r="F6" s="183"/>
      <c r="G6" s="75"/>
      <c r="H6" s="35"/>
      <c r="I6" s="22"/>
      <c r="J6" s="22"/>
      <c r="K6" s="22"/>
      <c r="L6" s="22"/>
      <c r="M6" s="22"/>
      <c r="N6" s="43"/>
      <c r="O6" s="20">
        <f t="shared" si="1"/>
        <v>12</v>
      </c>
      <c r="P6" s="21">
        <f t="shared" si="2"/>
        <v>1</v>
      </c>
      <c r="Q6" s="21">
        <f t="shared" si="3"/>
        <v>12</v>
      </c>
      <c r="S6" s="28">
        <v>1180</v>
      </c>
      <c r="T6" s="45" t="s">
        <v>45</v>
      </c>
      <c r="U6" s="6">
        <f>SUMIF(C3:C41,"1180",Q3:Q41)</f>
        <v>0</v>
      </c>
      <c r="W6" s="12">
        <f>SUMIF(C3:C41,"1180",O3:O41)</f>
        <v>0</v>
      </c>
    </row>
    <row r="7" spans="1:23" ht="16.5" thickBot="1">
      <c r="A7" s="22" t="str">
        <f t="shared" si="0"/>
        <v>SI</v>
      </c>
      <c r="B7" s="55" t="s">
        <v>376</v>
      </c>
      <c r="C7" s="72">
        <v>2027</v>
      </c>
      <c r="D7" s="72" t="s">
        <v>86</v>
      </c>
      <c r="E7" s="69">
        <v>9</v>
      </c>
      <c r="F7" s="53">
        <v>12</v>
      </c>
      <c r="G7" s="77"/>
      <c r="H7" s="35"/>
      <c r="I7" s="22"/>
      <c r="J7" s="22"/>
      <c r="K7" s="22"/>
      <c r="L7" s="22"/>
      <c r="M7" s="22"/>
      <c r="N7" s="43"/>
      <c r="O7" s="20">
        <f t="shared" si="1"/>
        <v>21</v>
      </c>
      <c r="P7" s="21">
        <f t="shared" si="2"/>
        <v>2</v>
      </c>
      <c r="Q7" s="21">
        <f t="shared" si="3"/>
        <v>21</v>
      </c>
      <c r="S7" s="28">
        <v>1115</v>
      </c>
      <c r="T7" s="7" t="s">
        <v>46</v>
      </c>
      <c r="U7" s="6">
        <f>SUMIF(C3:C41,"1115",Q3:Q41)</f>
        <v>140</v>
      </c>
      <c r="W7" s="12">
        <f>SUMIF(C3:C41,"1115",O3:O41)</f>
        <v>140</v>
      </c>
    </row>
    <row r="8" spans="1:23" ht="15.75" thickBot="1">
      <c r="A8" s="22" t="str">
        <f t="shared" si="0"/>
        <v>NO</v>
      </c>
      <c r="B8" s="127" t="s">
        <v>463</v>
      </c>
      <c r="C8" s="93">
        <v>1213</v>
      </c>
      <c r="D8" s="93" t="s">
        <v>75</v>
      </c>
      <c r="E8" s="69"/>
      <c r="F8" s="183">
        <v>20</v>
      </c>
      <c r="G8" s="75"/>
      <c r="H8" s="35"/>
      <c r="I8" s="22"/>
      <c r="J8" s="22"/>
      <c r="K8" s="22"/>
      <c r="L8" s="22"/>
      <c r="M8" s="22"/>
      <c r="N8" s="43"/>
      <c r="O8" s="20">
        <f t="shared" si="1"/>
        <v>20</v>
      </c>
      <c r="P8" s="21">
        <f t="shared" si="2"/>
        <v>1</v>
      </c>
      <c r="Q8" s="21">
        <f t="shared" si="3"/>
        <v>20</v>
      </c>
      <c r="S8" s="28">
        <v>10</v>
      </c>
      <c r="T8" s="7" t="s">
        <v>47</v>
      </c>
      <c r="U8" s="6">
        <f>SUMIF(C3:C41,"10",Q3:Q41)</f>
        <v>0</v>
      </c>
      <c r="W8" s="12">
        <f>SUMIF(C3:C41,"10",O3:O41)</f>
        <v>0</v>
      </c>
    </row>
    <row r="9" spans="1:23" ht="16.5" thickBot="1">
      <c r="A9" s="154" t="str">
        <f t="shared" si="0"/>
        <v>NO</v>
      </c>
      <c r="B9" s="72"/>
      <c r="C9" s="105">
        <v>1180</v>
      </c>
      <c r="D9" s="93" t="s">
        <v>45</v>
      </c>
      <c r="E9" s="105"/>
      <c r="F9" s="183"/>
      <c r="G9" s="75"/>
      <c r="H9" s="35"/>
      <c r="I9" s="22"/>
      <c r="J9" s="22"/>
      <c r="K9" s="22"/>
      <c r="L9" s="22"/>
      <c r="M9" s="22"/>
      <c r="N9" s="43"/>
      <c r="O9" s="20">
        <f t="shared" si="1"/>
        <v>0</v>
      </c>
      <c r="P9" s="21">
        <f t="shared" si="2"/>
        <v>0</v>
      </c>
      <c r="Q9" s="21">
        <f t="shared" si="3"/>
        <v>0</v>
      </c>
      <c r="S9" s="28">
        <v>1589</v>
      </c>
      <c r="T9" s="7" t="s">
        <v>48</v>
      </c>
      <c r="U9" s="6">
        <f>SUMIF(C3:C41,"1589",Q3:Q41)</f>
        <v>0</v>
      </c>
      <c r="W9" s="12">
        <f>SUMIF(C3:C41,"1589",O3:O41)</f>
        <v>0</v>
      </c>
    </row>
    <row r="10" spans="1:23" ht="15.75" thickBot="1">
      <c r="A10" s="22" t="str">
        <f t="shared" si="0"/>
        <v>NO</v>
      </c>
      <c r="B10" s="72"/>
      <c r="C10" s="268">
        <v>1180</v>
      </c>
      <c r="D10" s="269" t="s">
        <v>45</v>
      </c>
      <c r="E10" s="105"/>
      <c r="F10" s="183"/>
      <c r="G10" s="77"/>
      <c r="H10" s="35"/>
      <c r="I10" s="22"/>
      <c r="J10" s="22"/>
      <c r="K10" s="22"/>
      <c r="L10" s="22"/>
      <c r="M10" s="22"/>
      <c r="N10" s="43"/>
      <c r="O10" s="20">
        <f t="shared" si="1"/>
        <v>0</v>
      </c>
      <c r="P10" s="21">
        <f t="shared" si="2"/>
        <v>0</v>
      </c>
      <c r="Q10" s="21">
        <f t="shared" si="3"/>
        <v>0</v>
      </c>
      <c r="S10" s="28">
        <v>1980</v>
      </c>
      <c r="T10" s="7" t="s">
        <v>80</v>
      </c>
      <c r="U10" s="6">
        <f>SUMIF(C3:C41,"1980",Q3:Q41)</f>
        <v>0</v>
      </c>
      <c r="W10" s="12">
        <f>SUMIF(C3:C41,"1533",O3:O41)</f>
        <v>0</v>
      </c>
    </row>
    <row r="11" spans="1:23" ht="16.5" thickBot="1">
      <c r="A11" s="22" t="str">
        <f t="shared" si="0"/>
        <v>NO</v>
      </c>
      <c r="B11" s="191"/>
      <c r="C11" s="109">
        <v>1180</v>
      </c>
      <c r="D11" s="189" t="s">
        <v>45</v>
      </c>
      <c r="E11" s="69"/>
      <c r="F11" s="183"/>
      <c r="G11" s="75"/>
      <c r="H11" s="35"/>
      <c r="I11" s="22"/>
      <c r="J11" s="22"/>
      <c r="K11" s="22"/>
      <c r="L11" s="22"/>
      <c r="M11" s="22"/>
      <c r="N11" s="43"/>
      <c r="O11" s="20">
        <f t="shared" si="1"/>
        <v>0</v>
      </c>
      <c r="P11" s="21">
        <f t="shared" si="2"/>
        <v>0</v>
      </c>
      <c r="Q11" s="21">
        <f t="shared" si="3"/>
        <v>0</v>
      </c>
      <c r="S11" s="28">
        <v>1590</v>
      </c>
      <c r="T11" s="7" t="s">
        <v>49</v>
      </c>
      <c r="U11" s="6">
        <f>SUMIF(C3:C41,"1590",Q3:Q41)</f>
        <v>0</v>
      </c>
      <c r="W11" s="12">
        <f>SUMIF(C3:C41,"1590",O3:O41)</f>
        <v>0</v>
      </c>
    </row>
    <row r="12" spans="1:23" ht="15.75" thickBot="1">
      <c r="A12" s="22" t="str">
        <f t="shared" si="0"/>
        <v>NO</v>
      </c>
      <c r="B12" s="113"/>
      <c r="C12" s="105">
        <v>1590</v>
      </c>
      <c r="D12" s="72" t="s">
        <v>49</v>
      </c>
      <c r="E12" s="105"/>
      <c r="F12" s="183"/>
      <c r="G12" s="75"/>
      <c r="H12" s="35"/>
      <c r="I12" s="22"/>
      <c r="J12" s="22"/>
      <c r="K12" s="22"/>
      <c r="L12" s="22"/>
      <c r="M12" s="22"/>
      <c r="N12" s="43"/>
      <c r="O12" s="20">
        <f t="shared" si="1"/>
        <v>0</v>
      </c>
      <c r="P12" s="21">
        <f t="shared" si="2"/>
        <v>0</v>
      </c>
      <c r="Q12" s="21">
        <f t="shared" si="3"/>
        <v>0</v>
      </c>
      <c r="S12" s="28"/>
      <c r="T12" s="7"/>
      <c r="U12" s="6">
        <f>SUMIF(C3:C41,"89",Q3:Q41)</f>
        <v>0</v>
      </c>
      <c r="W12" s="12">
        <f>SUMIF(C3:C41,"89",O3:O41)</f>
        <v>0</v>
      </c>
    </row>
    <row r="13" spans="1:23" ht="15.75" thickBot="1">
      <c r="A13" s="22" t="str">
        <f t="shared" si="0"/>
        <v>NO</v>
      </c>
      <c r="B13" s="127"/>
      <c r="C13" s="110">
        <v>1115</v>
      </c>
      <c r="D13" s="110" t="s">
        <v>46</v>
      </c>
      <c r="E13" s="69"/>
      <c r="F13" s="183"/>
      <c r="G13" s="75"/>
      <c r="H13" s="35"/>
      <c r="I13" s="22"/>
      <c r="J13" s="22"/>
      <c r="K13" s="22"/>
      <c r="L13" s="22"/>
      <c r="M13" s="22"/>
      <c r="N13" s="43"/>
      <c r="O13" s="20">
        <f t="shared" si="1"/>
        <v>0</v>
      </c>
      <c r="P13" s="21">
        <f t="shared" si="2"/>
        <v>0</v>
      </c>
      <c r="Q13" s="21">
        <f t="shared" si="3"/>
        <v>0</v>
      </c>
      <c r="S13" s="28"/>
      <c r="T13" s="7"/>
      <c r="U13" s="6">
        <f>SUMIF(C3:C41,"1268",Q3:Q41)</f>
        <v>0</v>
      </c>
      <c r="W13" s="12">
        <f>SUMIF(C3:C41,"1268",O3:O41)</f>
        <v>0</v>
      </c>
    </row>
    <row r="14" spans="1:23" ht="16.5" thickBot="1">
      <c r="A14" s="154" t="str">
        <f t="shared" si="0"/>
        <v>NO</v>
      </c>
      <c r="B14" s="55"/>
      <c r="C14" s="176">
        <v>10</v>
      </c>
      <c r="D14" s="55" t="s">
        <v>76</v>
      </c>
      <c r="E14" s="69"/>
      <c r="F14" s="183"/>
      <c r="G14" s="75"/>
      <c r="H14" s="35"/>
      <c r="I14" s="22"/>
      <c r="J14" s="22"/>
      <c r="K14" s="22"/>
      <c r="L14" s="22"/>
      <c r="M14" s="22"/>
      <c r="N14" s="43"/>
      <c r="O14" s="20">
        <f t="shared" si="1"/>
        <v>0</v>
      </c>
      <c r="P14" s="21">
        <f t="shared" si="2"/>
        <v>0</v>
      </c>
      <c r="Q14" s="21">
        <f t="shared" si="3"/>
        <v>0</v>
      </c>
      <c r="S14" s="28">
        <v>1843</v>
      </c>
      <c r="T14" s="7" t="s">
        <v>50</v>
      </c>
      <c r="U14" s="6">
        <f>SUMIF(C3:C41,"1843",Q3:Q41)</f>
        <v>0</v>
      </c>
      <c r="W14" s="12">
        <f>SUMIF(C3:C41,"1843",O3:O41)</f>
        <v>0</v>
      </c>
    </row>
    <row r="15" spans="1:23" ht="15.75" thickBot="1">
      <c r="A15" s="22" t="str">
        <f t="shared" si="0"/>
        <v>NO</v>
      </c>
      <c r="B15" s="72"/>
      <c r="C15" s="105">
        <v>1887</v>
      </c>
      <c r="D15" s="72" t="s">
        <v>56</v>
      </c>
      <c r="E15" s="105"/>
      <c r="F15" s="54"/>
      <c r="G15" s="36"/>
      <c r="H15" s="36"/>
      <c r="I15" s="60"/>
      <c r="J15" s="60"/>
      <c r="K15" s="60"/>
      <c r="L15" s="60"/>
      <c r="M15" s="60"/>
      <c r="N15" s="49"/>
      <c r="O15" s="20">
        <f t="shared" si="1"/>
        <v>0</v>
      </c>
      <c r="P15" s="21">
        <f t="shared" si="2"/>
        <v>0</v>
      </c>
      <c r="Q15" s="21">
        <f t="shared" si="3"/>
        <v>0</v>
      </c>
      <c r="S15" s="28">
        <v>1317</v>
      </c>
      <c r="T15" s="7" t="s">
        <v>51</v>
      </c>
      <c r="U15" s="6">
        <f>SUMIF(C3:C41,"1317",Q3:Q41)</f>
        <v>0</v>
      </c>
      <c r="W15" s="12">
        <f>SUMIF(C3:C41,"1317",O3:O41)</f>
        <v>0</v>
      </c>
    </row>
    <row r="16" spans="1:23" ht="16.5" thickBot="1">
      <c r="A16" s="22" t="str">
        <f t="shared" si="0"/>
        <v>NO</v>
      </c>
      <c r="B16" s="127"/>
      <c r="C16" s="109">
        <v>1862</v>
      </c>
      <c r="D16" s="97" t="s">
        <v>123</v>
      </c>
      <c r="E16" s="69"/>
      <c r="F16" s="183"/>
      <c r="G16" s="75"/>
      <c r="H16" s="35"/>
      <c r="I16" s="22"/>
      <c r="J16" s="22"/>
      <c r="K16" s="22"/>
      <c r="L16" s="22"/>
      <c r="M16" s="22"/>
      <c r="N16" s="43"/>
      <c r="O16" s="20">
        <f t="shared" si="1"/>
        <v>0</v>
      </c>
      <c r="P16" s="21">
        <f t="shared" si="2"/>
        <v>0</v>
      </c>
      <c r="Q16" s="21">
        <f t="shared" si="3"/>
        <v>0</v>
      </c>
      <c r="S16" s="94">
        <v>1862</v>
      </c>
      <c r="T16" s="94" t="s">
        <v>123</v>
      </c>
      <c r="U16" s="6">
        <f>SUMIF(C3:C41,"1862",Q3:Q41)</f>
        <v>0</v>
      </c>
      <c r="W16" s="12">
        <f>SUMIF(C3:C41,"1862",O3:O41)</f>
        <v>0</v>
      </c>
    </row>
    <row r="17" spans="1:23" ht="15.75" thickBot="1">
      <c r="A17" s="22" t="str">
        <f t="shared" si="0"/>
        <v>NO</v>
      </c>
      <c r="B17" s="197"/>
      <c r="C17" s="72">
        <v>1731</v>
      </c>
      <c r="D17" s="72" t="s">
        <v>67</v>
      </c>
      <c r="E17" s="69"/>
      <c r="F17" s="54"/>
      <c r="G17" s="36"/>
      <c r="H17" s="36"/>
      <c r="I17" s="36"/>
      <c r="J17" s="36"/>
      <c r="K17" s="36"/>
      <c r="L17" s="36"/>
      <c r="M17" s="36"/>
      <c r="N17" s="36"/>
      <c r="O17" s="20">
        <f t="shared" si="1"/>
        <v>0</v>
      </c>
      <c r="P17" s="21">
        <f t="shared" si="2"/>
        <v>0</v>
      </c>
      <c r="Q17" s="21">
        <f t="shared" si="3"/>
        <v>0</v>
      </c>
      <c r="S17" s="28">
        <v>1886</v>
      </c>
      <c r="T17" s="7" t="s">
        <v>52</v>
      </c>
      <c r="U17" s="6">
        <f>SUMIF(C3:C41,"1886",Q3:Q41)</f>
        <v>0</v>
      </c>
      <c r="W17" s="12">
        <f>SUMIF(C3:C41,"1886",O3:O41)</f>
        <v>0</v>
      </c>
    </row>
    <row r="18" spans="1:23" ht="16.5" thickBot="1">
      <c r="A18" s="22" t="str">
        <f t="shared" si="0"/>
        <v>NO</v>
      </c>
      <c r="B18" s="127"/>
      <c r="C18" s="224">
        <v>10</v>
      </c>
      <c r="D18" s="225" t="s">
        <v>76</v>
      </c>
      <c r="E18" s="69"/>
      <c r="F18" s="54"/>
      <c r="G18" s="36"/>
      <c r="H18" s="36"/>
      <c r="I18" s="36"/>
      <c r="J18" s="36"/>
      <c r="K18" s="36"/>
      <c r="L18" s="36"/>
      <c r="M18" s="36"/>
      <c r="N18" s="36"/>
      <c r="O18" s="20">
        <f t="shared" si="1"/>
        <v>0</v>
      </c>
      <c r="P18" s="21">
        <f t="shared" si="2"/>
        <v>0</v>
      </c>
      <c r="Q18" s="21">
        <f t="shared" si="3"/>
        <v>0</v>
      </c>
      <c r="S18" s="28">
        <v>1755</v>
      </c>
      <c r="T18" s="7" t="s">
        <v>53</v>
      </c>
      <c r="U18" s="6">
        <f>SUMIF(C3:C41,"1755",Q3:Q41)</f>
        <v>0</v>
      </c>
      <c r="W18" s="12">
        <f>SUMIF(C3:C41,"1755",O3:O41)</f>
        <v>0</v>
      </c>
    </row>
    <row r="19" spans="1:23" ht="15.75" thickBot="1">
      <c r="A19" s="22" t="str">
        <f t="shared" si="0"/>
        <v>NO</v>
      </c>
      <c r="B19" s="72"/>
      <c r="C19" s="105">
        <v>1862</v>
      </c>
      <c r="D19" s="72" t="s">
        <v>123</v>
      </c>
      <c r="E19" s="105"/>
      <c r="F19" s="183"/>
      <c r="G19" s="75"/>
      <c r="H19" s="35"/>
      <c r="I19" s="35"/>
      <c r="J19" s="35"/>
      <c r="K19" s="35"/>
      <c r="L19" s="35"/>
      <c r="M19" s="35"/>
      <c r="N19" s="35"/>
      <c r="O19" s="20">
        <f t="shared" si="1"/>
        <v>0</v>
      </c>
      <c r="P19" s="21">
        <f t="shared" si="2"/>
        <v>0</v>
      </c>
      <c r="Q19" s="21">
        <f t="shared" si="3"/>
        <v>0</v>
      </c>
      <c r="S19" s="28">
        <v>1889</v>
      </c>
      <c r="T19" s="7" t="s">
        <v>200</v>
      </c>
      <c r="U19" s="6">
        <f>SUMIF(C3:C41,"1889",Q3:Q41)</f>
        <v>0</v>
      </c>
      <c r="W19" s="12">
        <f>SUMIF(C3:C41,"1889",O3:O41)</f>
        <v>0</v>
      </c>
    </row>
    <row r="20" spans="1:23" ht="15.75" thickBot="1">
      <c r="A20" s="22" t="str">
        <f t="shared" si="0"/>
        <v>NO</v>
      </c>
      <c r="B20" s="72"/>
      <c r="C20" s="72">
        <v>1298</v>
      </c>
      <c r="D20" s="72" t="s">
        <v>77</v>
      </c>
      <c r="E20" s="105"/>
      <c r="F20" s="54"/>
      <c r="G20" s="36"/>
      <c r="H20" s="36"/>
      <c r="I20" s="36"/>
      <c r="J20" s="36"/>
      <c r="K20" s="36"/>
      <c r="L20" s="36"/>
      <c r="M20" s="36"/>
      <c r="N20" s="36"/>
      <c r="O20" s="20">
        <f t="shared" si="1"/>
        <v>0</v>
      </c>
      <c r="P20" s="21">
        <f t="shared" si="2"/>
        <v>0</v>
      </c>
      <c r="Q20" s="21">
        <f t="shared" si="3"/>
        <v>0</v>
      </c>
      <c r="S20" s="28">
        <v>1298</v>
      </c>
      <c r="T20" s="7" t="s">
        <v>55</v>
      </c>
      <c r="U20" s="6">
        <f>SUMIF(C3:C41,"1298",Q3:Q41)</f>
        <v>0</v>
      </c>
      <c r="W20" s="12">
        <f>SUMIF(C3:C41,"1298",O3:O41)</f>
        <v>0</v>
      </c>
    </row>
    <row r="21" spans="1:23" ht="15.75" thickBot="1">
      <c r="A21" s="22" t="str">
        <f t="shared" si="0"/>
        <v>NO</v>
      </c>
      <c r="B21" s="95"/>
      <c r="C21" s="105">
        <v>1590</v>
      </c>
      <c r="D21" s="72" t="s">
        <v>49</v>
      </c>
      <c r="E21" s="76"/>
      <c r="F21" s="54"/>
      <c r="G21" s="36"/>
      <c r="H21" s="36"/>
      <c r="I21" s="36"/>
      <c r="J21" s="36"/>
      <c r="K21" s="36"/>
      <c r="L21" s="36"/>
      <c r="M21" s="36"/>
      <c r="N21" s="36"/>
      <c r="O21" s="20">
        <f t="shared" si="1"/>
        <v>0</v>
      </c>
      <c r="P21" s="21">
        <f t="shared" si="2"/>
        <v>0</v>
      </c>
      <c r="Q21" s="21">
        <f t="shared" si="3"/>
        <v>0</v>
      </c>
      <c r="S21" s="28">
        <v>1887</v>
      </c>
      <c r="T21" s="7" t="s">
        <v>56</v>
      </c>
      <c r="U21" s="6">
        <f>SUMIF(C3:C41,"1887",Q3:Q41)</f>
        <v>0</v>
      </c>
      <c r="W21" s="12">
        <f>SUMIF(C3:C41,"1887",O3:O41)</f>
        <v>0</v>
      </c>
    </row>
    <row r="22" spans="1:23" ht="16.5" thickBot="1">
      <c r="A22" s="22" t="str">
        <f t="shared" si="0"/>
        <v>NO</v>
      </c>
      <c r="B22" s="127"/>
      <c r="C22" s="105">
        <v>1862</v>
      </c>
      <c r="D22" s="72" t="s">
        <v>123</v>
      </c>
      <c r="E22" s="69"/>
      <c r="F22" s="54"/>
      <c r="G22" s="36"/>
      <c r="H22" s="36"/>
      <c r="I22" s="36"/>
      <c r="J22" s="36"/>
      <c r="K22" s="36"/>
      <c r="L22" s="36"/>
      <c r="M22" s="36"/>
      <c r="N22" s="36"/>
      <c r="O22" s="20">
        <f t="shared" si="1"/>
        <v>0</v>
      </c>
      <c r="P22" s="21">
        <f t="shared" si="2"/>
        <v>0</v>
      </c>
      <c r="Q22" s="21">
        <f t="shared" si="3"/>
        <v>0</v>
      </c>
      <c r="S22" s="82">
        <v>1930</v>
      </c>
      <c r="T22" s="98" t="s">
        <v>73</v>
      </c>
      <c r="U22" s="6">
        <f>SUMIF(A3:A49,"1930",Q3:Q50)</f>
        <v>0</v>
      </c>
      <c r="W22" s="12">
        <f>SUMIF(A3:A49,"1930",O3:O50)</f>
        <v>0</v>
      </c>
    </row>
    <row r="23" spans="1:23" ht="15.75" thickBot="1">
      <c r="A23" s="22" t="str">
        <f t="shared" si="0"/>
        <v>NO</v>
      </c>
      <c r="B23" s="128"/>
      <c r="C23" s="72">
        <v>1965</v>
      </c>
      <c r="D23" s="72" t="s">
        <v>98</v>
      </c>
      <c r="E23" s="219"/>
      <c r="F23" s="56"/>
      <c r="G23" s="36"/>
      <c r="H23" s="36"/>
      <c r="I23" s="36"/>
      <c r="J23" s="36"/>
      <c r="K23" s="36"/>
      <c r="L23" s="36"/>
      <c r="M23" s="36"/>
      <c r="N23" s="36"/>
      <c r="O23" s="20">
        <f t="shared" si="1"/>
        <v>0</v>
      </c>
      <c r="P23" s="21">
        <f t="shared" si="2"/>
        <v>0</v>
      </c>
      <c r="Q23" s="21">
        <f t="shared" si="3"/>
        <v>0</v>
      </c>
      <c r="S23" s="28">
        <v>1756</v>
      </c>
      <c r="T23" s="7" t="s">
        <v>57</v>
      </c>
      <c r="U23" s="6">
        <f>SUMIF(C3:C41,"1756",Q3:Q41)</f>
        <v>0</v>
      </c>
      <c r="W23" s="12">
        <f>SUMIF(C3:C41,"1756",O3:O41)</f>
        <v>0</v>
      </c>
    </row>
    <row r="24" spans="1:23" ht="15.75" thickBot="1">
      <c r="A24" s="22" t="str">
        <f t="shared" si="0"/>
        <v>NO</v>
      </c>
      <c r="B24" s="22"/>
      <c r="C24" s="97">
        <v>1731</v>
      </c>
      <c r="D24" s="97" t="s">
        <v>67</v>
      </c>
      <c r="E24" s="24"/>
      <c r="F24" s="68"/>
      <c r="G24" s="75"/>
      <c r="H24" s="35"/>
      <c r="I24" s="35"/>
      <c r="J24" s="35"/>
      <c r="K24" s="35"/>
      <c r="L24" s="35"/>
      <c r="M24" s="35"/>
      <c r="N24" s="35"/>
      <c r="O24" s="20">
        <f t="shared" si="1"/>
        <v>0</v>
      </c>
      <c r="P24" s="21">
        <f t="shared" si="2"/>
        <v>0</v>
      </c>
      <c r="Q24" s="21">
        <f t="shared" si="3"/>
        <v>0</v>
      </c>
      <c r="S24" s="28">
        <v>1177</v>
      </c>
      <c r="T24" s="7" t="s">
        <v>58</v>
      </c>
      <c r="U24" s="6">
        <f>SUMIF(C3:C41,"1177",Q3:Q41)</f>
        <v>0</v>
      </c>
      <c r="W24" s="12">
        <f>SUMIF(C3:C41,"1177",O3:O41)</f>
        <v>0</v>
      </c>
    </row>
    <row r="25" spans="1:23" ht="15.75" thickBot="1">
      <c r="A25" s="22" t="str">
        <f t="shared" si="0"/>
        <v>NO</v>
      </c>
      <c r="B25" s="22"/>
      <c r="C25" s="109">
        <v>1889</v>
      </c>
      <c r="D25" s="97" t="s">
        <v>196</v>
      </c>
      <c r="E25" s="24"/>
      <c r="F25" s="56"/>
      <c r="G25" s="36"/>
      <c r="H25" s="36"/>
      <c r="I25" s="36"/>
      <c r="J25" s="36"/>
      <c r="K25" s="36"/>
      <c r="L25" s="36"/>
      <c r="M25" s="36"/>
      <c r="N25" s="36"/>
      <c r="O25" s="20">
        <f t="shared" si="1"/>
        <v>0</v>
      </c>
      <c r="P25" s="21">
        <f t="shared" si="2"/>
        <v>0</v>
      </c>
      <c r="Q25" s="21">
        <f t="shared" si="3"/>
        <v>0</v>
      </c>
      <c r="S25" s="28">
        <v>1266</v>
      </c>
      <c r="T25" s="7" t="s">
        <v>59</v>
      </c>
      <c r="U25" s="6">
        <f>SUMIF(C3:C41,"1266",Q3:Q41)</f>
        <v>0</v>
      </c>
      <c r="W25" s="12">
        <f>SUMIF(C3:C41,"1266",O3:O41)</f>
        <v>0</v>
      </c>
    </row>
    <row r="26" spans="1:23" ht="15.75" thickBot="1">
      <c r="A26" s="22" t="str">
        <f t="shared" si="0"/>
        <v>NO</v>
      </c>
      <c r="B26" s="125"/>
      <c r="C26" s="105">
        <v>1862</v>
      </c>
      <c r="D26" s="72" t="s">
        <v>123</v>
      </c>
      <c r="E26" s="63"/>
      <c r="F26" s="46"/>
      <c r="G26" s="75"/>
      <c r="H26" s="35"/>
      <c r="I26" s="35"/>
      <c r="J26" s="35"/>
      <c r="K26" s="35"/>
      <c r="L26" s="35"/>
      <c r="M26" s="35"/>
      <c r="N26" s="35"/>
      <c r="O26" s="20">
        <f t="shared" si="1"/>
        <v>0</v>
      </c>
      <c r="P26" s="21">
        <f t="shared" si="2"/>
        <v>0</v>
      </c>
      <c r="Q26" s="21">
        <f t="shared" si="3"/>
        <v>0</v>
      </c>
      <c r="S26" s="28">
        <v>1757</v>
      </c>
      <c r="T26" s="7" t="s">
        <v>60</v>
      </c>
      <c r="U26" s="6">
        <f>SUMIF(C3:C41,"1757",Q3:Q41)</f>
        <v>0</v>
      </c>
      <c r="W26" s="12">
        <f>SUMIF(C3:C41,"1757",O3:O41)</f>
        <v>0</v>
      </c>
    </row>
    <row r="27" spans="1:23" ht="16.5" thickBot="1">
      <c r="A27" s="22" t="str">
        <f t="shared" si="0"/>
        <v>NO</v>
      </c>
      <c r="B27" s="209"/>
      <c r="C27" s="109">
        <v>1298</v>
      </c>
      <c r="D27" s="245" t="s">
        <v>77</v>
      </c>
      <c r="E27" s="63"/>
      <c r="F27" s="68"/>
      <c r="G27" s="75"/>
      <c r="H27" s="35"/>
      <c r="I27" s="35"/>
      <c r="J27" s="35"/>
      <c r="K27" s="35"/>
      <c r="L27" s="35"/>
      <c r="M27" s="35"/>
      <c r="N27" s="35"/>
      <c r="O27" s="20">
        <f t="shared" si="1"/>
        <v>0</v>
      </c>
      <c r="P27" s="21">
        <f t="shared" si="2"/>
        <v>0</v>
      </c>
      <c r="Q27" s="21">
        <f t="shared" si="3"/>
        <v>0</v>
      </c>
      <c r="S27" s="28">
        <v>1760</v>
      </c>
      <c r="T27" s="7" t="s">
        <v>61</v>
      </c>
      <c r="U27" s="6">
        <f>SUMIF(C3:C41,"1760",Q3:Q41)</f>
        <v>0</v>
      </c>
      <c r="W27" s="12">
        <f>SUMIF(C3:C41,"1760",O3:O41)</f>
        <v>0</v>
      </c>
    </row>
    <row r="28" spans="1:23" ht="15.75" thickBot="1">
      <c r="A28" s="22" t="str">
        <f t="shared" si="0"/>
        <v>NO</v>
      </c>
      <c r="B28" s="60"/>
      <c r="C28" s="72">
        <v>1843</v>
      </c>
      <c r="D28" s="72" t="s">
        <v>50</v>
      </c>
      <c r="E28" s="29"/>
      <c r="F28" s="56"/>
      <c r="G28" s="36"/>
      <c r="H28" s="36"/>
      <c r="I28" s="36"/>
      <c r="J28" s="36"/>
      <c r="K28" s="36"/>
      <c r="L28" s="36"/>
      <c r="M28" s="36"/>
      <c r="N28" s="36"/>
      <c r="O28" s="20">
        <f t="shared" si="1"/>
        <v>0</v>
      </c>
      <c r="P28" s="21">
        <f t="shared" si="2"/>
        <v>0</v>
      </c>
      <c r="Q28" s="21">
        <f t="shared" si="3"/>
        <v>0</v>
      </c>
      <c r="S28" s="28">
        <v>1988</v>
      </c>
      <c r="T28" s="7" t="s">
        <v>117</v>
      </c>
      <c r="U28" s="6">
        <f>SUMIF(C3:C51,"1988",Q3:Q51)</f>
        <v>0</v>
      </c>
      <c r="W28" s="12">
        <f>SUMIF(C3:C41,"1988",O3:O41)</f>
        <v>0</v>
      </c>
    </row>
    <row r="29" spans="1:23" ht="15.75" thickBot="1">
      <c r="A29" s="22" t="str">
        <f t="shared" si="0"/>
        <v>NO</v>
      </c>
      <c r="B29" s="127"/>
      <c r="C29" s="72">
        <v>1731</v>
      </c>
      <c r="D29" s="72" t="s">
        <v>67</v>
      </c>
      <c r="E29" s="69"/>
      <c r="F29" s="46"/>
      <c r="G29" s="75"/>
      <c r="H29" s="35"/>
      <c r="I29" s="35"/>
      <c r="J29" s="35"/>
      <c r="K29" s="35"/>
      <c r="L29" s="35"/>
      <c r="M29" s="35"/>
      <c r="N29" s="35"/>
      <c r="O29" s="20">
        <f t="shared" si="1"/>
        <v>0</v>
      </c>
      <c r="P29" s="21">
        <f t="shared" si="2"/>
        <v>0</v>
      </c>
      <c r="Q29" s="21">
        <f t="shared" si="3"/>
        <v>0</v>
      </c>
      <c r="S29" s="28">
        <v>1731</v>
      </c>
      <c r="T29" s="7" t="s">
        <v>67</v>
      </c>
      <c r="U29" s="6">
        <f>SUMIF(C3:C43,"1731",Q3:Q43)</f>
        <v>0</v>
      </c>
      <c r="W29" s="12">
        <f>SUMIF(C3:C41,"1731",O3:O41)</f>
        <v>0</v>
      </c>
    </row>
    <row r="30" spans="1:23" ht="15.75" thickBot="1">
      <c r="A30" s="22" t="str">
        <f t="shared" si="0"/>
        <v>NO</v>
      </c>
      <c r="B30" s="72"/>
      <c r="C30" s="105">
        <v>1889</v>
      </c>
      <c r="D30" s="72" t="s">
        <v>196</v>
      </c>
      <c r="E30" s="105"/>
      <c r="F30" s="46"/>
      <c r="G30" s="35"/>
      <c r="H30" s="35"/>
      <c r="I30" s="35"/>
      <c r="J30" s="35"/>
      <c r="K30" s="35"/>
      <c r="L30" s="35"/>
      <c r="M30" s="35"/>
      <c r="N30" s="35"/>
      <c r="O30" s="20">
        <f t="shared" si="1"/>
        <v>0</v>
      </c>
      <c r="P30" s="21">
        <f t="shared" si="2"/>
        <v>0</v>
      </c>
      <c r="Q30" s="21">
        <f t="shared" si="3"/>
        <v>0</v>
      </c>
      <c r="S30" s="28">
        <v>1773</v>
      </c>
      <c r="T30" s="7" t="s">
        <v>68</v>
      </c>
      <c r="U30" s="6">
        <f>SUMIF(C3:C44,"1773",Q3:Q44)</f>
        <v>20</v>
      </c>
      <c r="W30" s="12">
        <f>SUMIF(C3:C41,"1773",O3:O41)</f>
        <v>20</v>
      </c>
    </row>
    <row r="31" spans="1:23" ht="16.5" thickBot="1">
      <c r="A31" s="22" t="str">
        <f t="shared" si="0"/>
        <v>NO</v>
      </c>
      <c r="B31" s="55"/>
      <c r="C31" s="72">
        <v>1773</v>
      </c>
      <c r="D31" s="72" t="s">
        <v>68</v>
      </c>
      <c r="E31" s="69"/>
      <c r="F31" s="68"/>
      <c r="G31" s="75"/>
      <c r="H31" s="35"/>
      <c r="I31" s="35"/>
      <c r="J31" s="35"/>
      <c r="K31" s="35"/>
      <c r="L31" s="35"/>
      <c r="M31" s="35"/>
      <c r="N31" s="35"/>
      <c r="O31" s="20">
        <f t="shared" si="1"/>
        <v>0</v>
      </c>
      <c r="P31" s="21">
        <f t="shared" si="2"/>
        <v>0</v>
      </c>
      <c r="Q31" s="21">
        <f t="shared" si="3"/>
        <v>0</v>
      </c>
      <c r="S31" s="28">
        <v>1347</v>
      </c>
      <c r="T31" s="7" t="s">
        <v>70</v>
      </c>
      <c r="U31" s="6">
        <f>SUMIF(C3:C45,"1347",Q3:Q45)</f>
        <v>0</v>
      </c>
      <c r="W31" s="12">
        <f>SUMIF(C3:C42,"1347",O3:O42)</f>
        <v>0</v>
      </c>
    </row>
    <row r="32" spans="1:23" ht="15.75" thickBot="1">
      <c r="A32" s="22" t="str">
        <f t="shared" si="0"/>
        <v>NO</v>
      </c>
      <c r="B32" s="95"/>
      <c r="C32" s="105">
        <v>1889</v>
      </c>
      <c r="D32" s="72" t="s">
        <v>196</v>
      </c>
      <c r="E32" s="76"/>
      <c r="F32" s="56"/>
      <c r="G32" s="36"/>
      <c r="H32" s="36"/>
      <c r="I32" s="36"/>
      <c r="J32" s="36"/>
      <c r="K32" s="36"/>
      <c r="L32" s="36"/>
      <c r="M32" s="36"/>
      <c r="N32" s="36"/>
      <c r="O32" s="20">
        <f t="shared" si="1"/>
        <v>0</v>
      </c>
      <c r="P32" s="21">
        <f t="shared" si="2"/>
        <v>0</v>
      </c>
      <c r="Q32" s="21">
        <f t="shared" si="3"/>
        <v>0</v>
      </c>
      <c r="S32" s="28">
        <v>1880</v>
      </c>
      <c r="T32" s="7" t="s">
        <v>72</v>
      </c>
      <c r="U32" s="6">
        <f>SUMIF(C3:C46,"1880",Q3:Q46)</f>
        <v>0</v>
      </c>
      <c r="W32" s="12">
        <f>SUMIF(C3:C43,"1880",O3:O43)</f>
        <v>0</v>
      </c>
    </row>
    <row r="33" spans="1:23" ht="15.75" thickBot="1">
      <c r="A33" s="22" t="str">
        <f t="shared" si="0"/>
        <v>NO</v>
      </c>
      <c r="B33" s="95"/>
      <c r="C33" s="105">
        <v>1889</v>
      </c>
      <c r="D33" s="72" t="s">
        <v>196</v>
      </c>
      <c r="E33" s="76"/>
      <c r="F33" s="56"/>
      <c r="G33" s="36"/>
      <c r="H33" s="36"/>
      <c r="I33" s="36"/>
      <c r="J33" s="36"/>
      <c r="K33" s="36"/>
      <c r="L33" s="36"/>
      <c r="M33" s="36"/>
      <c r="N33" s="36"/>
      <c r="O33" s="20">
        <f t="shared" si="1"/>
        <v>0</v>
      </c>
      <c r="P33" s="21">
        <f t="shared" si="2"/>
        <v>0</v>
      </c>
      <c r="Q33" s="21">
        <f t="shared" si="3"/>
        <v>0</v>
      </c>
      <c r="S33" s="28">
        <v>1415</v>
      </c>
      <c r="T33" s="7" t="s">
        <v>112</v>
      </c>
      <c r="U33" s="6">
        <f>SUMIF(C4:C47,"1415",Q4:Q47)</f>
        <v>0</v>
      </c>
      <c r="W33" s="12">
        <f>SUMIF(C3:C44,"1883",O3:O44)</f>
        <v>0</v>
      </c>
    </row>
    <row r="34" spans="1:23" ht="15.75" thickBot="1">
      <c r="A34" s="35"/>
      <c r="B34" s="60"/>
      <c r="E34" s="29"/>
      <c r="F34" s="56"/>
      <c r="G34" s="36"/>
      <c r="H34" s="36"/>
      <c r="I34" s="36"/>
      <c r="J34" s="36"/>
      <c r="K34" s="36"/>
      <c r="L34" s="36"/>
      <c r="M34" s="36"/>
      <c r="N34" s="36"/>
      <c r="O34" s="20">
        <f t="shared" si="1"/>
        <v>0</v>
      </c>
      <c r="P34" s="21">
        <f aca="true" t="shared" si="4" ref="P34:P41">COUNTA(E34:N34)</f>
        <v>0</v>
      </c>
      <c r="Q34" s="21">
        <f aca="true" t="shared" si="5" ref="Q34:Q41">IF(P34&gt;=0,O34,0)</f>
        <v>0</v>
      </c>
      <c r="S34" s="28">
        <v>2027</v>
      </c>
      <c r="T34" s="7" t="s">
        <v>86</v>
      </c>
      <c r="U34" s="6">
        <f>SUMIF(C3:C66,"2027",Q3:Q66)</f>
        <v>21</v>
      </c>
      <c r="W34" s="12">
        <f>SUMIF(C3:C45,"2027",O3:O45)</f>
        <v>21</v>
      </c>
    </row>
    <row r="35" spans="1:23" ht="15.75" thickBot="1">
      <c r="A35" s="36"/>
      <c r="B35" s="60"/>
      <c r="E35" s="29"/>
      <c r="F35" s="56"/>
      <c r="G35" s="36"/>
      <c r="H35" s="36"/>
      <c r="I35" s="36"/>
      <c r="J35" s="36"/>
      <c r="K35" s="36"/>
      <c r="L35" s="36"/>
      <c r="M35" s="36"/>
      <c r="N35" s="36"/>
      <c r="O35" s="20">
        <f t="shared" si="1"/>
        <v>0</v>
      </c>
      <c r="P35" s="21">
        <f t="shared" si="4"/>
        <v>0</v>
      </c>
      <c r="Q35" s="21">
        <f t="shared" si="5"/>
        <v>0</v>
      </c>
      <c r="S35" s="28">
        <v>1132</v>
      </c>
      <c r="T35" s="7" t="s">
        <v>114</v>
      </c>
      <c r="U35" s="6">
        <f>SUMIF(C4:C67,"1132",Q4:Q67)</f>
        <v>0</v>
      </c>
      <c r="W35" s="12">
        <f>SUMIF(C3:C46,"1132",O3:O46)</f>
        <v>0</v>
      </c>
    </row>
    <row r="36" spans="1:23" ht="15.75" thickBot="1">
      <c r="A36" s="36"/>
      <c r="B36" s="60"/>
      <c r="E36" s="29"/>
      <c r="F36" s="56"/>
      <c r="G36" s="36"/>
      <c r="H36" s="36"/>
      <c r="I36" s="36"/>
      <c r="J36" s="36"/>
      <c r="K36" s="36"/>
      <c r="L36" s="36"/>
      <c r="M36" s="36"/>
      <c r="N36" s="36"/>
      <c r="O36" s="20">
        <f t="shared" si="1"/>
        <v>0</v>
      </c>
      <c r="P36" s="21">
        <f t="shared" si="4"/>
        <v>0</v>
      </c>
      <c r="Q36" s="21">
        <f t="shared" si="5"/>
        <v>0</v>
      </c>
      <c r="S36" s="28">
        <v>1864</v>
      </c>
      <c r="T36" s="7" t="s">
        <v>97</v>
      </c>
      <c r="U36" s="6">
        <f>SUMIF(C3:C68,"1864",Q3:Q68)</f>
        <v>0</v>
      </c>
      <c r="W36" s="12">
        <f>SUMIF(C3:C47,"1864",O3:O47)</f>
        <v>0</v>
      </c>
    </row>
    <row r="37" spans="1:23" ht="15.75" thickBot="1">
      <c r="A37" s="36"/>
      <c r="B37" s="60"/>
      <c r="E37" s="29"/>
      <c r="F37" s="56"/>
      <c r="G37" s="36"/>
      <c r="H37" s="36"/>
      <c r="I37" s="36"/>
      <c r="J37" s="36"/>
      <c r="K37" s="36"/>
      <c r="L37" s="36"/>
      <c r="M37" s="36"/>
      <c r="N37" s="36"/>
      <c r="O37" s="20">
        <f t="shared" si="1"/>
        <v>0</v>
      </c>
      <c r="P37" s="21">
        <f t="shared" si="4"/>
        <v>0</v>
      </c>
      <c r="Q37" s="21">
        <f t="shared" si="5"/>
        <v>0</v>
      </c>
      <c r="S37" s="28">
        <v>2029</v>
      </c>
      <c r="T37" s="7" t="s">
        <v>93</v>
      </c>
      <c r="U37" s="6">
        <f>SUMIF(C3:C69,"2029",Q3:Q69)</f>
        <v>0</v>
      </c>
      <c r="W37" s="12">
        <f>SUMIF(C3:C48,"1098",O3:O48)</f>
        <v>0</v>
      </c>
    </row>
    <row r="38" spans="1:23" ht="15.75" thickBot="1">
      <c r="A38" s="36"/>
      <c r="B38" s="60"/>
      <c r="E38" s="29"/>
      <c r="F38" s="56"/>
      <c r="G38" s="36"/>
      <c r="H38" s="36"/>
      <c r="I38" s="36"/>
      <c r="J38" s="36"/>
      <c r="K38" s="36"/>
      <c r="L38" s="36"/>
      <c r="M38" s="36"/>
      <c r="N38" s="36"/>
      <c r="O38" s="20">
        <f t="shared" si="1"/>
        <v>0</v>
      </c>
      <c r="P38" s="21">
        <f t="shared" si="4"/>
        <v>0</v>
      </c>
      <c r="Q38" s="21">
        <f t="shared" si="5"/>
        <v>0</v>
      </c>
      <c r="S38" s="28">
        <v>2069</v>
      </c>
      <c r="T38" s="7" t="s">
        <v>100</v>
      </c>
      <c r="U38" s="6">
        <f>SUMIF(C3:C70,"2069",Q3:Q70)</f>
        <v>0</v>
      </c>
      <c r="W38" s="12">
        <f>SUMIF(C4:C63,"1214",O4:O63)</f>
        <v>0</v>
      </c>
    </row>
    <row r="39" spans="1:23" ht="15.75" thickBot="1">
      <c r="A39" s="36"/>
      <c r="B39" s="60"/>
      <c r="E39" s="29"/>
      <c r="F39" s="56"/>
      <c r="G39" s="36"/>
      <c r="H39" s="36"/>
      <c r="I39" s="36"/>
      <c r="J39" s="36"/>
      <c r="K39" s="36"/>
      <c r="L39" s="36"/>
      <c r="M39" s="36"/>
      <c r="N39" s="36"/>
      <c r="O39" s="20">
        <f t="shared" si="1"/>
        <v>0</v>
      </c>
      <c r="P39" s="21">
        <f t="shared" si="4"/>
        <v>0</v>
      </c>
      <c r="Q39" s="21">
        <f t="shared" si="5"/>
        <v>0</v>
      </c>
      <c r="S39" s="28">
        <v>2057</v>
      </c>
      <c r="T39" s="7" t="s">
        <v>101</v>
      </c>
      <c r="U39" s="6">
        <f>SUMIF(C3:C71,"2057",Q3:Q71)</f>
        <v>0</v>
      </c>
      <c r="W39" s="12">
        <f>SUMIF(C5:C64,"2057",O5:O64)</f>
        <v>0</v>
      </c>
    </row>
    <row r="40" spans="1:23" ht="15.75" thickBot="1">
      <c r="A40" s="36"/>
      <c r="B40" s="60"/>
      <c r="E40" s="29"/>
      <c r="F40" s="56"/>
      <c r="G40" s="36"/>
      <c r="H40" s="36"/>
      <c r="I40" s="36"/>
      <c r="J40" s="36"/>
      <c r="K40" s="36"/>
      <c r="L40" s="36"/>
      <c r="M40" s="36"/>
      <c r="N40" s="36"/>
      <c r="O40" s="20">
        <f t="shared" si="1"/>
        <v>0</v>
      </c>
      <c r="P40" s="21">
        <f t="shared" si="4"/>
        <v>0</v>
      </c>
      <c r="Q40" s="21">
        <f t="shared" si="5"/>
        <v>0</v>
      </c>
      <c r="S40" s="28">
        <v>1965</v>
      </c>
      <c r="T40" s="7" t="s">
        <v>98</v>
      </c>
      <c r="U40" s="6">
        <f>SUMIF(C3:C72,"1965",Q3:Q72)</f>
        <v>0</v>
      </c>
      <c r="W40" s="12">
        <f>SUMIF(C6:C65,"1965",O6:O65)</f>
        <v>0</v>
      </c>
    </row>
    <row r="41" spans="1:23" ht="15.75" thickBot="1">
      <c r="A41" s="36"/>
      <c r="B41" s="60"/>
      <c r="E41" s="29"/>
      <c r="F41" s="56"/>
      <c r="G41" s="36"/>
      <c r="H41" s="36"/>
      <c r="I41" s="36"/>
      <c r="J41" s="36"/>
      <c r="K41" s="36"/>
      <c r="L41" s="36"/>
      <c r="M41" s="36"/>
      <c r="N41" s="36"/>
      <c r="O41" s="20">
        <f t="shared" si="1"/>
        <v>0</v>
      </c>
      <c r="P41" s="21">
        <f t="shared" si="4"/>
        <v>0</v>
      </c>
      <c r="Q41" s="21">
        <f t="shared" si="5"/>
        <v>0</v>
      </c>
      <c r="U41" s="50">
        <f>SUM(U3:U40)</f>
        <v>213</v>
      </c>
      <c r="W41" s="39">
        <f>SUM(W3:W40)</f>
        <v>213</v>
      </c>
    </row>
    <row r="42" spans="15:17" ht="15">
      <c r="O42" s="51">
        <f>SUM(O3:O41)</f>
        <v>213</v>
      </c>
      <c r="Q42" s="52">
        <f>SUM(Q3:Q41)</f>
        <v>213</v>
      </c>
    </row>
  </sheetData>
  <sheetProtection password="C4AE" sheet="1"/>
  <mergeCells count="1">
    <mergeCell ref="A1:F1"/>
  </mergeCells>
  <conditionalFormatting sqref="A3:A34">
    <cfRule type="containsText" priority="1" dxfId="1" operator="containsText" stopIfTrue="1" text="SI">
      <formula>NOT(ISERROR(SEARCH("SI",A3)))</formula>
    </cfRule>
    <cfRule type="containsText" priority="2" dxfId="0" operator="containsText" stopIfTrue="1" text="NO">
      <formula>NOT(ISERROR(SEARCH("NO",A3)))</formula>
    </cfRule>
  </conditionalFormatting>
  <hyperlinks>
    <hyperlink ref="D27" r:id="rId1" display="javascript:void(0);"/>
    <hyperlink ref="D14" r:id="rId2" display="javascript:void(0);"/>
    <hyperlink ref="D18" r:id="rId3" display="javascript:void(0);"/>
    <hyperlink ref="B4" r:id="rId4" display="http://sdam.it/events/event/result_29534_1148.do"/>
    <hyperlink ref="B3" r:id="rId5" display="http://sdam.it/events/event/result_29534_1141.do"/>
    <hyperlink ref="D3" r:id="rId6" display="javascript:void(0);"/>
    <hyperlink ref="D6" r:id="rId7" display="javascript:void(0);"/>
  </hyperlinks>
  <printOptions/>
  <pageMargins left="0.7875" right="0.7875" top="1.0527777777777778" bottom="1.0527777777777778" header="0.7875" footer="0.7875"/>
  <pageSetup horizontalDpi="300" verticalDpi="300" orientation="portrait" paperSize="9" r:id="rId8"/>
  <headerFooter alignWithMargins="0">
    <oddHeader>&amp;C&amp;"Times New Roman,Normale"&amp;12&amp;A</oddHeader>
    <oddFooter>&amp;C&amp;"Times New Roman,Normale"&amp;12Pagina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E34">
      <selection activeCell="B16" sqref="B16"/>
    </sheetView>
  </sheetViews>
  <sheetFormatPr defaultColWidth="11.57421875" defaultRowHeight="12.75"/>
  <cols>
    <col min="1" max="1" width="5.7109375" style="1" bestFit="1" customWidth="1"/>
    <col min="2" max="2" width="33.140625" style="1" customWidth="1"/>
    <col min="3" max="3" width="9.140625" style="76" customWidth="1"/>
    <col min="4" max="4" width="35.28125" style="95" customWidth="1"/>
    <col min="5" max="5" width="8.140625" style="13" bestFit="1" customWidth="1"/>
    <col min="6" max="6" width="8.7109375" style="57" bestFit="1" customWidth="1"/>
    <col min="7" max="13" width="8.140625" style="1" bestFit="1" customWidth="1"/>
    <col min="14" max="14" width="7.7109375" style="1" bestFit="1" customWidth="1"/>
    <col min="15" max="15" width="9.28125" style="1" bestFit="1" customWidth="1"/>
    <col min="16" max="16" width="8.8515625" style="1" bestFit="1" customWidth="1"/>
    <col min="17" max="17" width="17.28125" style="15" bestFit="1" customWidth="1"/>
    <col min="18" max="18" width="11.57421875" style="1" customWidth="1"/>
    <col min="19" max="19" width="6.57421875" style="1" bestFit="1" customWidth="1"/>
    <col min="20" max="20" width="40.8515625" style="1" bestFit="1" customWidth="1"/>
    <col min="21" max="21" width="6.8515625" style="1" bestFit="1" customWidth="1"/>
    <col min="22" max="22" width="11.57421875" style="1" customWidth="1"/>
    <col min="23" max="23" width="19.7109375" style="1" bestFit="1" customWidth="1"/>
    <col min="24" max="16384" width="11.57421875" style="1" customWidth="1"/>
  </cols>
  <sheetData>
    <row r="1" spans="1:7" ht="16.5" thickBot="1">
      <c r="A1" s="277" t="s">
        <v>134</v>
      </c>
      <c r="B1" s="277"/>
      <c r="C1" s="277"/>
      <c r="D1" s="277"/>
      <c r="E1" s="277"/>
      <c r="F1" s="277"/>
      <c r="G1" s="74"/>
    </row>
    <row r="2" spans="1:23" ht="16.5" thickBot="1">
      <c r="A2" s="18" t="s">
        <v>1</v>
      </c>
      <c r="B2" s="121" t="s">
        <v>2</v>
      </c>
      <c r="C2" s="122" t="s">
        <v>38</v>
      </c>
      <c r="D2" s="122" t="s">
        <v>3</v>
      </c>
      <c r="E2" s="126" t="s">
        <v>4</v>
      </c>
      <c r="F2" s="18" t="s">
        <v>5</v>
      </c>
      <c r="G2" s="18" t="s">
        <v>6</v>
      </c>
      <c r="H2" s="18" t="s">
        <v>7</v>
      </c>
      <c r="I2" s="19" t="s">
        <v>35</v>
      </c>
      <c r="J2" s="19" t="s">
        <v>36</v>
      </c>
      <c r="K2" s="19" t="s">
        <v>40</v>
      </c>
      <c r="L2" s="19" t="s">
        <v>41</v>
      </c>
      <c r="M2" s="19" t="s">
        <v>42</v>
      </c>
      <c r="N2" s="19" t="s">
        <v>8</v>
      </c>
      <c r="O2" s="20" t="s">
        <v>9</v>
      </c>
      <c r="P2" s="21" t="s">
        <v>10</v>
      </c>
      <c r="Q2" s="21" t="s">
        <v>11</v>
      </c>
      <c r="R2" s="14"/>
      <c r="S2" s="2" t="s">
        <v>38</v>
      </c>
      <c r="T2" s="3" t="s">
        <v>3</v>
      </c>
      <c r="U2" s="4" t="s">
        <v>12</v>
      </c>
      <c r="V2" s="14"/>
      <c r="W2" s="11" t="s">
        <v>34</v>
      </c>
    </row>
    <row r="3" spans="1:23" ht="15.75" thickBot="1">
      <c r="A3" s="22" t="str">
        <f aca="true" t="shared" si="0" ref="A3:A15">IF(P3&lt;2,"NO","SI")</f>
        <v>SI</v>
      </c>
      <c r="B3" s="197" t="s">
        <v>217</v>
      </c>
      <c r="C3" s="105">
        <v>2144</v>
      </c>
      <c r="D3" s="93" t="s">
        <v>218</v>
      </c>
      <c r="E3" s="63">
        <v>40</v>
      </c>
      <c r="F3" s="56">
        <v>40</v>
      </c>
      <c r="G3" s="36"/>
      <c r="H3" s="36"/>
      <c r="I3" s="60"/>
      <c r="J3" s="60"/>
      <c r="K3" s="60"/>
      <c r="L3" s="60"/>
      <c r="M3" s="60"/>
      <c r="N3" s="49"/>
      <c r="O3" s="20">
        <f aca="true" t="shared" si="1" ref="O3:O13">IF(P3&gt;8,(LARGE(E3:N3,1)+LARGE(E3:N3,2)+LARGE(E3:N3,3)+LARGE(E3:N3,4)+LARGE(E3:N3,5)+LARGE(E3:N3,6)+LARGE(E3:N3,7)+LARGE(E3:N3,8)+LARGE(E3:N3,9)),(SUM(E3:N3)))</f>
        <v>80</v>
      </c>
      <c r="P3" s="21">
        <f aca="true" t="shared" si="2" ref="P3:P13">COUNTA(E3:N3)</f>
        <v>2</v>
      </c>
      <c r="Q3" s="21">
        <f aca="true" t="shared" si="3" ref="Q3:Q13">IF(P3&gt;=0,O3,0)</f>
        <v>80</v>
      </c>
      <c r="S3" s="44">
        <v>1213</v>
      </c>
      <c r="T3" s="45" t="s">
        <v>43</v>
      </c>
      <c r="U3" s="6">
        <f>SUMIF(C3:C41,"1213",Q3:Q41)</f>
        <v>0</v>
      </c>
      <c r="W3" s="12">
        <f>SUMIF(C3:C41,"1213",O3:O41)</f>
        <v>0</v>
      </c>
    </row>
    <row r="4" spans="1:23" ht="16.5" thickBot="1">
      <c r="A4" s="154" t="str">
        <f t="shared" si="0"/>
        <v>SI</v>
      </c>
      <c r="B4" s="201" t="s">
        <v>188</v>
      </c>
      <c r="C4" s="76">
        <v>1298</v>
      </c>
      <c r="D4" s="41" t="s">
        <v>77</v>
      </c>
      <c r="E4" s="63">
        <v>30</v>
      </c>
      <c r="F4" s="56">
        <v>20</v>
      </c>
      <c r="G4" s="36"/>
      <c r="H4" s="36"/>
      <c r="I4" s="60"/>
      <c r="J4" s="60"/>
      <c r="K4" s="60"/>
      <c r="L4" s="60"/>
      <c r="M4" s="60"/>
      <c r="N4" s="49"/>
      <c r="O4" s="20">
        <f t="shared" si="1"/>
        <v>50</v>
      </c>
      <c r="P4" s="21">
        <f t="shared" si="2"/>
        <v>2</v>
      </c>
      <c r="Q4" s="21">
        <f t="shared" si="3"/>
        <v>50</v>
      </c>
      <c r="S4" s="105">
        <v>48</v>
      </c>
      <c r="T4" s="72" t="s">
        <v>121</v>
      </c>
      <c r="U4" s="6">
        <f>SUMIF(C3:C64,"48",Q3:Q64)</f>
        <v>0</v>
      </c>
      <c r="W4" s="12">
        <f>SUMIF(C3:C64,"48",O3:O64)</f>
        <v>0</v>
      </c>
    </row>
    <row r="5" spans="1:23" ht="16.5" thickBot="1">
      <c r="A5" s="154" t="str">
        <f t="shared" si="0"/>
        <v>NO</v>
      </c>
      <c r="B5" s="197" t="s">
        <v>219</v>
      </c>
      <c r="C5" s="105">
        <v>1180</v>
      </c>
      <c r="D5" s="93" t="s">
        <v>45</v>
      </c>
      <c r="E5" s="63">
        <v>20</v>
      </c>
      <c r="F5" s="56"/>
      <c r="G5" s="36"/>
      <c r="H5" s="36"/>
      <c r="I5" s="60"/>
      <c r="J5" s="60"/>
      <c r="K5" s="60"/>
      <c r="L5" s="60"/>
      <c r="M5" s="60"/>
      <c r="N5" s="49"/>
      <c r="O5" s="20">
        <f t="shared" si="1"/>
        <v>20</v>
      </c>
      <c r="P5" s="21">
        <f t="shared" si="2"/>
        <v>1</v>
      </c>
      <c r="Q5" s="21">
        <f t="shared" si="3"/>
        <v>20</v>
      </c>
      <c r="S5" s="44">
        <v>1174</v>
      </c>
      <c r="T5" s="45" t="s">
        <v>44</v>
      </c>
      <c r="U5" s="6">
        <f>SUMIF(C3:C41,"1174",Q3:Q41)</f>
        <v>0</v>
      </c>
      <c r="W5" s="12">
        <f>SUMIF(C3:C41,"1174",O3:O41)</f>
        <v>0</v>
      </c>
    </row>
    <row r="6" spans="1:23" ht="16.5" thickBot="1">
      <c r="A6" s="22" t="str">
        <f t="shared" si="0"/>
        <v>NO</v>
      </c>
      <c r="B6" s="191"/>
      <c r="C6" s="176">
        <v>1213</v>
      </c>
      <c r="D6" s="55" t="s">
        <v>75</v>
      </c>
      <c r="E6" s="63"/>
      <c r="F6" s="68"/>
      <c r="G6" s="77"/>
      <c r="H6" s="35"/>
      <c r="I6" s="22"/>
      <c r="J6" s="22"/>
      <c r="K6" s="22"/>
      <c r="L6" s="22"/>
      <c r="M6" s="22"/>
      <c r="N6" s="43"/>
      <c r="O6" s="20">
        <f t="shared" si="1"/>
        <v>0</v>
      </c>
      <c r="P6" s="21">
        <f t="shared" si="2"/>
        <v>0</v>
      </c>
      <c r="Q6" s="21">
        <f t="shared" si="3"/>
        <v>0</v>
      </c>
      <c r="S6" s="28">
        <v>1180</v>
      </c>
      <c r="T6" s="45" t="s">
        <v>45</v>
      </c>
      <c r="U6" s="6">
        <f>SUMIF(C3:C41,"1180",Q3:Q41)</f>
        <v>50</v>
      </c>
      <c r="W6" s="12">
        <f>SUMIF(C3:C41,"1180",O3:O41)</f>
        <v>50</v>
      </c>
    </row>
    <row r="7" spans="1:23" ht="15.75" thickBot="1">
      <c r="A7" s="22" t="str">
        <f t="shared" si="0"/>
        <v>NO</v>
      </c>
      <c r="B7" s="236"/>
      <c r="C7" s="105">
        <v>1590</v>
      </c>
      <c r="D7" s="72" t="s">
        <v>49</v>
      </c>
      <c r="E7" s="63"/>
      <c r="F7" s="68"/>
      <c r="G7" s="75"/>
      <c r="H7" s="35"/>
      <c r="I7" s="22"/>
      <c r="J7" s="22"/>
      <c r="K7" s="22"/>
      <c r="L7" s="22"/>
      <c r="M7" s="22"/>
      <c r="N7" s="43"/>
      <c r="O7" s="20">
        <f t="shared" si="1"/>
        <v>0</v>
      </c>
      <c r="P7" s="21">
        <f t="shared" si="2"/>
        <v>0</v>
      </c>
      <c r="Q7" s="21">
        <f t="shared" si="3"/>
        <v>0</v>
      </c>
      <c r="S7" s="28">
        <v>1115</v>
      </c>
      <c r="T7" s="7" t="s">
        <v>46</v>
      </c>
      <c r="U7" s="6">
        <f>SUMIF(C3:C41,"1115",Q3:Q41)</f>
        <v>0</v>
      </c>
      <c r="W7" s="12">
        <f>SUMIF(C3:C41,"1115",O3:O41)</f>
        <v>0</v>
      </c>
    </row>
    <row r="8" spans="1:23" ht="16.5" thickBot="1">
      <c r="A8" s="22" t="str">
        <f t="shared" si="0"/>
        <v>NO</v>
      </c>
      <c r="B8" s="119"/>
      <c r="C8" s="97">
        <v>1731</v>
      </c>
      <c r="D8" s="97" t="s">
        <v>67</v>
      </c>
      <c r="E8" s="63"/>
      <c r="F8" s="68"/>
      <c r="G8" s="75"/>
      <c r="H8" s="35"/>
      <c r="I8" s="22"/>
      <c r="J8" s="22"/>
      <c r="K8" s="22"/>
      <c r="L8" s="22"/>
      <c r="M8" s="22"/>
      <c r="N8" s="43"/>
      <c r="O8" s="20">
        <f t="shared" si="1"/>
        <v>0</v>
      </c>
      <c r="P8" s="21">
        <f t="shared" si="2"/>
        <v>0</v>
      </c>
      <c r="Q8" s="21">
        <f t="shared" si="3"/>
        <v>0</v>
      </c>
      <c r="S8" s="28">
        <v>10</v>
      </c>
      <c r="T8" s="7" t="s">
        <v>47</v>
      </c>
      <c r="U8" s="6">
        <f>SUMIF(C3:C41,"10",Q3:Q41)</f>
        <v>0</v>
      </c>
      <c r="W8" s="12">
        <f>SUMIF(C3:C41,"10",O3:O41)</f>
        <v>0</v>
      </c>
    </row>
    <row r="9" spans="1:23" ht="16.5" thickBot="1">
      <c r="A9" s="154" t="str">
        <f t="shared" si="0"/>
        <v>NO</v>
      </c>
      <c r="B9" s="125"/>
      <c r="C9" s="105">
        <v>1965</v>
      </c>
      <c r="D9" s="72" t="s">
        <v>98</v>
      </c>
      <c r="E9" s="63"/>
      <c r="F9" s="56"/>
      <c r="G9" s="36"/>
      <c r="H9" s="36"/>
      <c r="I9" s="60"/>
      <c r="J9" s="60"/>
      <c r="K9" s="60"/>
      <c r="L9" s="60"/>
      <c r="M9" s="60"/>
      <c r="N9" s="49"/>
      <c r="O9" s="20">
        <f t="shared" si="1"/>
        <v>0</v>
      </c>
      <c r="P9" s="21">
        <f t="shared" si="2"/>
        <v>0</v>
      </c>
      <c r="Q9" s="21">
        <f t="shared" si="3"/>
        <v>0</v>
      </c>
      <c r="S9" s="28">
        <v>1589</v>
      </c>
      <c r="T9" s="7" t="s">
        <v>48</v>
      </c>
      <c r="U9" s="6">
        <f>SUMIF(C3:C41,"1589",Q3:Q41)</f>
        <v>0</v>
      </c>
      <c r="W9" s="12">
        <f>SUMIF(C3:C41,"1589",O3:O41)</f>
        <v>0</v>
      </c>
    </row>
    <row r="10" spans="1:23" ht="15.75" thickBot="1">
      <c r="A10" s="22" t="str">
        <f t="shared" si="0"/>
        <v>NO</v>
      </c>
      <c r="B10" s="22"/>
      <c r="C10" s="105">
        <v>1180</v>
      </c>
      <c r="D10" s="93" t="s">
        <v>45</v>
      </c>
      <c r="E10" s="29"/>
      <c r="F10" s="68"/>
      <c r="G10" s="75"/>
      <c r="H10" s="35"/>
      <c r="I10" s="22"/>
      <c r="J10" s="22"/>
      <c r="K10" s="22"/>
      <c r="L10" s="22"/>
      <c r="M10" s="22"/>
      <c r="N10" s="43"/>
      <c r="O10" s="20">
        <f t="shared" si="1"/>
        <v>0</v>
      </c>
      <c r="P10" s="21">
        <f t="shared" si="2"/>
        <v>0</v>
      </c>
      <c r="Q10" s="21">
        <f t="shared" si="3"/>
        <v>0</v>
      </c>
      <c r="S10" s="28">
        <v>1980</v>
      </c>
      <c r="T10" s="7" t="s">
        <v>80</v>
      </c>
      <c r="U10" s="6">
        <f>SUMIF(C3:C41,"1980",Q3:Q41)</f>
        <v>0</v>
      </c>
      <c r="W10" s="12">
        <f>SUMIF(C3:C41,"1533",O3:O41)</f>
        <v>0</v>
      </c>
    </row>
    <row r="11" spans="1:23" ht="16.5" thickBot="1">
      <c r="A11" s="154" t="str">
        <f t="shared" si="0"/>
        <v>NO</v>
      </c>
      <c r="B11" s="125"/>
      <c r="C11" s="72">
        <v>1731</v>
      </c>
      <c r="D11" s="72" t="s">
        <v>67</v>
      </c>
      <c r="E11" s="63"/>
      <c r="F11" s="68"/>
      <c r="G11" s="75"/>
      <c r="H11" s="35"/>
      <c r="I11" s="22"/>
      <c r="J11" s="22"/>
      <c r="K11" s="22"/>
      <c r="L11" s="22"/>
      <c r="M11" s="22"/>
      <c r="N11" s="43"/>
      <c r="O11" s="20">
        <f t="shared" si="1"/>
        <v>0</v>
      </c>
      <c r="P11" s="21">
        <f t="shared" si="2"/>
        <v>0</v>
      </c>
      <c r="Q11" s="21">
        <f t="shared" si="3"/>
        <v>0</v>
      </c>
      <c r="S11" s="28">
        <v>1590</v>
      </c>
      <c r="T11" s="7" t="s">
        <v>49</v>
      </c>
      <c r="U11" s="6">
        <f>SUMIF(C3:C41,"1590",Q3:Q41)</f>
        <v>0</v>
      </c>
      <c r="W11" s="12">
        <f>SUMIF(C3:C41,"1590",O3:O41)</f>
        <v>0</v>
      </c>
    </row>
    <row r="12" spans="1:23" ht="15.75" thickBot="1">
      <c r="A12" s="22" t="str">
        <f t="shared" si="0"/>
        <v>NO</v>
      </c>
      <c r="B12" s="22" t="s">
        <v>439</v>
      </c>
      <c r="C12" s="105">
        <v>1180</v>
      </c>
      <c r="D12" s="93" t="s">
        <v>45</v>
      </c>
      <c r="E12" s="29"/>
      <c r="F12" s="68">
        <v>30</v>
      </c>
      <c r="G12" s="75"/>
      <c r="H12" s="35"/>
      <c r="I12" s="22"/>
      <c r="J12" s="22"/>
      <c r="K12" s="22"/>
      <c r="L12" s="22"/>
      <c r="M12" s="22"/>
      <c r="N12" s="43"/>
      <c r="O12" s="20">
        <f t="shared" si="1"/>
        <v>30</v>
      </c>
      <c r="P12" s="21">
        <f t="shared" si="2"/>
        <v>1</v>
      </c>
      <c r="Q12" s="21">
        <f t="shared" si="3"/>
        <v>30</v>
      </c>
      <c r="S12" s="72"/>
      <c r="T12" s="72"/>
      <c r="U12" s="6"/>
      <c r="W12" s="12"/>
    </row>
    <row r="13" spans="1:23" ht="16.5" thickBot="1">
      <c r="A13" s="22" t="str">
        <f t="shared" si="0"/>
        <v>NO</v>
      </c>
      <c r="B13" s="60"/>
      <c r="C13" s="137">
        <v>1213</v>
      </c>
      <c r="D13" s="148" t="s">
        <v>75</v>
      </c>
      <c r="E13" s="29"/>
      <c r="F13" s="46"/>
      <c r="G13" s="75"/>
      <c r="H13" s="35"/>
      <c r="I13" s="22"/>
      <c r="J13" s="22"/>
      <c r="K13" s="22"/>
      <c r="L13" s="22"/>
      <c r="M13" s="22"/>
      <c r="N13" s="43"/>
      <c r="O13" s="20">
        <f t="shared" si="1"/>
        <v>0</v>
      </c>
      <c r="P13" s="21">
        <f t="shared" si="2"/>
        <v>0</v>
      </c>
      <c r="Q13" s="21">
        <f t="shared" si="3"/>
        <v>0</v>
      </c>
      <c r="S13" s="94">
        <v>1862</v>
      </c>
      <c r="T13" s="94" t="s">
        <v>123</v>
      </c>
      <c r="U13" s="6">
        <f>SUMIF(C3:C41,"1862",Q3:Q41)</f>
        <v>0</v>
      </c>
      <c r="W13" s="12">
        <f>SUMIF(C3:C41,"1862",O3:O41)</f>
        <v>0</v>
      </c>
    </row>
    <row r="14" spans="1:23" ht="16.5" thickBot="1">
      <c r="A14" s="22" t="str">
        <f t="shared" si="0"/>
        <v>NO</v>
      </c>
      <c r="B14" s="119"/>
      <c r="C14" s="42">
        <v>1213</v>
      </c>
      <c r="D14" s="41" t="s">
        <v>75</v>
      </c>
      <c r="E14" s="63"/>
      <c r="F14" s="68"/>
      <c r="G14" s="75"/>
      <c r="H14" s="35"/>
      <c r="I14" s="22"/>
      <c r="J14" s="22"/>
      <c r="K14" s="22"/>
      <c r="L14" s="22"/>
      <c r="M14" s="22"/>
      <c r="N14" s="43"/>
      <c r="O14" s="20">
        <f aca="true" t="shared" si="4" ref="O14:O41">IF(P14&gt;8,(LARGE(E14:N14,1)+LARGE(E14:N14,2)+LARGE(E14:N14,3)+LARGE(E14:N14,4)+LARGE(E14:N14,5)+LARGE(E14:N14,6)+LARGE(E14:N14,7)+LARGE(E14:N14,8)+LARGE(E14:N14,9)),(SUM(E14:N14)))</f>
        <v>0</v>
      </c>
      <c r="P14" s="21">
        <f aca="true" t="shared" si="5" ref="P14:P21">COUNTA(E14:N14)</f>
        <v>0</v>
      </c>
      <c r="Q14" s="21">
        <f aca="true" t="shared" si="6" ref="Q14:Q21">IF(P14&gt;=0,O14,0)</f>
        <v>0</v>
      </c>
      <c r="S14" s="28">
        <v>1843</v>
      </c>
      <c r="T14" s="7" t="s">
        <v>50</v>
      </c>
      <c r="U14" s="6">
        <f>SUMIF(C3:C41,"1843",Q3:Q41)</f>
        <v>0</v>
      </c>
      <c r="W14" s="12">
        <f>SUMIF(C3:C41,"1843",O3:O41)</f>
        <v>0</v>
      </c>
    </row>
    <row r="15" spans="1:23" ht="15.75" thickBot="1">
      <c r="A15" s="22" t="str">
        <f t="shared" si="0"/>
        <v>NO</v>
      </c>
      <c r="B15" s="125"/>
      <c r="C15" s="69">
        <v>1115</v>
      </c>
      <c r="D15" s="127" t="s">
        <v>111</v>
      </c>
      <c r="E15" s="63"/>
      <c r="F15" s="68"/>
      <c r="G15" s="75"/>
      <c r="H15" s="35"/>
      <c r="I15" s="22"/>
      <c r="J15" s="22"/>
      <c r="K15" s="22"/>
      <c r="L15" s="22"/>
      <c r="M15" s="22"/>
      <c r="N15" s="43"/>
      <c r="O15" s="20">
        <f t="shared" si="4"/>
        <v>0</v>
      </c>
      <c r="P15" s="21">
        <f t="shared" si="5"/>
        <v>0</v>
      </c>
      <c r="Q15" s="21">
        <f t="shared" si="6"/>
        <v>0</v>
      </c>
      <c r="S15" s="28">
        <v>1317</v>
      </c>
      <c r="T15" s="7" t="s">
        <v>51</v>
      </c>
      <c r="U15" s="6">
        <f>SUMIF(C3:C41,"1317",Q3:Q41)</f>
        <v>0</v>
      </c>
      <c r="W15" s="12">
        <f>SUMIF(C3:C41,"1317",O3:O41)</f>
        <v>0</v>
      </c>
    </row>
    <row r="16" spans="1:23" ht="15.75" thickBot="1">
      <c r="A16" s="22" t="str">
        <f aca="true" t="shared" si="7" ref="A16:A33">IF(P16&lt;2,"NO","SI")</f>
        <v>NO</v>
      </c>
      <c r="B16" s="60"/>
      <c r="C16" s="166">
        <v>1589</v>
      </c>
      <c r="D16" s="86" t="s">
        <v>48</v>
      </c>
      <c r="E16" s="29"/>
      <c r="F16" s="68"/>
      <c r="G16" s="75"/>
      <c r="H16" s="35"/>
      <c r="I16" s="22"/>
      <c r="J16" s="22"/>
      <c r="K16" s="22"/>
      <c r="L16" s="22"/>
      <c r="M16" s="22"/>
      <c r="N16" s="43"/>
      <c r="O16" s="20">
        <f t="shared" si="4"/>
        <v>0</v>
      </c>
      <c r="P16" s="21">
        <f t="shared" si="5"/>
        <v>0</v>
      </c>
      <c r="Q16" s="21">
        <f t="shared" si="6"/>
        <v>0</v>
      </c>
      <c r="S16" s="28">
        <v>2140</v>
      </c>
      <c r="T16" s="7" t="s">
        <v>218</v>
      </c>
      <c r="U16" s="6">
        <f>SUMIF(C3:C50,"2144",Q3:Q50)</f>
        <v>80</v>
      </c>
      <c r="W16" s="12">
        <f>SUMIF(C3:C50,"2144",O3:O50)</f>
        <v>80</v>
      </c>
    </row>
    <row r="17" spans="1:23" ht="15.75" thickBot="1">
      <c r="A17" s="22" t="str">
        <f t="shared" si="7"/>
        <v>NO</v>
      </c>
      <c r="B17" s="125"/>
      <c r="C17" s="109">
        <v>1590</v>
      </c>
      <c r="D17" s="97" t="s">
        <v>49</v>
      </c>
      <c r="E17" s="63"/>
      <c r="F17" s="56"/>
      <c r="G17" s="36"/>
      <c r="H17" s="36"/>
      <c r="I17" s="36"/>
      <c r="J17" s="36"/>
      <c r="K17" s="36"/>
      <c r="L17" s="36"/>
      <c r="M17" s="36"/>
      <c r="N17" s="36"/>
      <c r="O17" s="20">
        <f t="shared" si="4"/>
        <v>0</v>
      </c>
      <c r="P17" s="21">
        <f t="shared" si="5"/>
        <v>0</v>
      </c>
      <c r="Q17" s="21">
        <f t="shared" si="6"/>
        <v>0</v>
      </c>
      <c r="S17" s="28">
        <v>1886</v>
      </c>
      <c r="T17" s="7" t="s">
        <v>52</v>
      </c>
      <c r="U17" s="6">
        <f>SUMIF(C3:C41,"1886",Q3:Q41)</f>
        <v>0</v>
      </c>
      <c r="W17" s="12">
        <f>SUMIF(C3:C41,"1886",O3:O41)</f>
        <v>0</v>
      </c>
    </row>
    <row r="18" spans="1:23" ht="15.75" thickBot="1">
      <c r="A18" s="22" t="str">
        <f t="shared" si="7"/>
        <v>NO</v>
      </c>
      <c r="B18" s="22"/>
      <c r="C18" s="105">
        <v>2057</v>
      </c>
      <c r="D18" s="72" t="s">
        <v>101</v>
      </c>
      <c r="E18" s="24"/>
      <c r="F18" s="46"/>
      <c r="G18" s="75"/>
      <c r="H18" s="35"/>
      <c r="I18" s="35"/>
      <c r="J18" s="35"/>
      <c r="K18" s="35"/>
      <c r="L18" s="35"/>
      <c r="M18" s="35"/>
      <c r="N18" s="35"/>
      <c r="O18" s="20">
        <f t="shared" si="4"/>
        <v>0</v>
      </c>
      <c r="P18" s="21">
        <f t="shared" si="5"/>
        <v>0</v>
      </c>
      <c r="Q18" s="21">
        <f t="shared" si="6"/>
        <v>0</v>
      </c>
      <c r="S18" s="28">
        <v>1755</v>
      </c>
      <c r="T18" s="7" t="s">
        <v>53</v>
      </c>
      <c r="U18" s="6">
        <f>SUMIF(C3:C41,"1755",Q3:Q41)</f>
        <v>0</v>
      </c>
      <c r="W18" s="12">
        <f>SUMIF(C3:C41,"1755",O3:O41)</f>
        <v>0</v>
      </c>
    </row>
    <row r="19" spans="1:23" ht="15.75" thickBot="1">
      <c r="A19" s="22" t="str">
        <f t="shared" si="7"/>
        <v>NO</v>
      </c>
      <c r="B19" s="22"/>
      <c r="C19" s="202">
        <v>1589</v>
      </c>
      <c r="D19" s="124" t="s">
        <v>48</v>
      </c>
      <c r="E19" s="24"/>
      <c r="F19" s="68"/>
      <c r="G19" s="75"/>
      <c r="H19" s="35"/>
      <c r="I19" s="35"/>
      <c r="J19" s="35"/>
      <c r="K19" s="35"/>
      <c r="L19" s="35"/>
      <c r="M19" s="35"/>
      <c r="N19" s="35"/>
      <c r="O19" s="20">
        <f t="shared" si="4"/>
        <v>0</v>
      </c>
      <c r="P19" s="21">
        <f t="shared" si="5"/>
        <v>0</v>
      </c>
      <c r="Q19" s="21">
        <f t="shared" si="6"/>
        <v>0</v>
      </c>
      <c r="S19" s="28"/>
      <c r="T19" s="7"/>
      <c r="U19" s="6">
        <f>SUMIF(C3:C41,"1819",Q3:Q41)</f>
        <v>0</v>
      </c>
      <c r="W19" s="12">
        <f>SUMIF(C3:C41,"1819",O3:O41)</f>
        <v>0</v>
      </c>
    </row>
    <row r="20" spans="1:23" ht="15.75" thickBot="1">
      <c r="A20" s="22" t="str">
        <f t="shared" si="7"/>
        <v>NO</v>
      </c>
      <c r="B20" s="60"/>
      <c r="C20" s="109">
        <v>1843</v>
      </c>
      <c r="D20" s="97" t="s">
        <v>50</v>
      </c>
      <c r="E20" s="29"/>
      <c r="F20" s="56"/>
      <c r="G20" s="36"/>
      <c r="H20" s="36"/>
      <c r="I20" s="36"/>
      <c r="J20" s="36"/>
      <c r="K20" s="36"/>
      <c r="L20" s="36"/>
      <c r="M20" s="36"/>
      <c r="N20" s="36"/>
      <c r="O20" s="20">
        <f t="shared" si="4"/>
        <v>0</v>
      </c>
      <c r="P20" s="21">
        <f t="shared" si="5"/>
        <v>0</v>
      </c>
      <c r="Q20" s="21">
        <f t="shared" si="6"/>
        <v>0</v>
      </c>
      <c r="S20" s="28">
        <v>1298</v>
      </c>
      <c r="T20" s="7" t="s">
        <v>55</v>
      </c>
      <c r="U20" s="6">
        <f>SUMIF(C3:C41,"1298",Q3:Q41)</f>
        <v>50</v>
      </c>
      <c r="W20" s="12">
        <f>SUMIF(C3:C41,"1298",O3:O41)</f>
        <v>50</v>
      </c>
    </row>
    <row r="21" spans="1:23" ht="16.5" thickBot="1">
      <c r="A21" s="22" t="str">
        <f t="shared" si="7"/>
        <v>NO</v>
      </c>
      <c r="B21" s="60"/>
      <c r="C21" s="76">
        <v>1298</v>
      </c>
      <c r="D21" s="41" t="s">
        <v>77</v>
      </c>
      <c r="E21" s="29"/>
      <c r="F21" s="68"/>
      <c r="G21" s="75"/>
      <c r="H21" s="35"/>
      <c r="I21" s="35"/>
      <c r="J21" s="35"/>
      <c r="K21" s="35"/>
      <c r="L21" s="35"/>
      <c r="M21" s="35"/>
      <c r="N21" s="35"/>
      <c r="O21" s="20">
        <f t="shared" si="4"/>
        <v>0</v>
      </c>
      <c r="P21" s="21">
        <f t="shared" si="5"/>
        <v>0</v>
      </c>
      <c r="Q21" s="21">
        <f t="shared" si="6"/>
        <v>0</v>
      </c>
      <c r="S21" s="28">
        <v>1887</v>
      </c>
      <c r="T21" s="7" t="s">
        <v>56</v>
      </c>
      <c r="U21" s="6">
        <f>SUMIF(C3:C41,"1887",Q3:Q41)</f>
        <v>0</v>
      </c>
      <c r="W21" s="12">
        <f>SUMIF(C3:C41,"1887",O3:O41)</f>
        <v>0</v>
      </c>
    </row>
    <row r="22" spans="1:23" ht="16.5" thickBot="1">
      <c r="A22" s="22" t="str">
        <f t="shared" si="7"/>
        <v>NO</v>
      </c>
      <c r="B22" s="22"/>
      <c r="C22" s="167">
        <v>1174</v>
      </c>
      <c r="D22" s="168" t="s">
        <v>44</v>
      </c>
      <c r="E22" s="24"/>
      <c r="F22" s="46"/>
      <c r="G22" s="35"/>
      <c r="H22" s="35"/>
      <c r="I22" s="35"/>
      <c r="J22" s="35"/>
      <c r="K22" s="35"/>
      <c r="L22" s="35"/>
      <c r="M22" s="35"/>
      <c r="N22" s="35"/>
      <c r="O22" s="20">
        <f t="shared" si="4"/>
        <v>0</v>
      </c>
      <c r="P22" s="21">
        <f aca="true" t="shared" si="8" ref="P22:P41">COUNTA(E22:N22)</f>
        <v>0</v>
      </c>
      <c r="Q22" s="21">
        <f aca="true" t="shared" si="9" ref="Q22:Q41">IF(P22&gt;=0,O22,0)</f>
        <v>0</v>
      </c>
      <c r="S22" s="82">
        <v>1930</v>
      </c>
      <c r="T22" s="98" t="s">
        <v>73</v>
      </c>
      <c r="U22" s="6">
        <f>SUMIF(A3:A49,"1930",Q3:Q50)</f>
        <v>0</v>
      </c>
      <c r="W22" s="12">
        <f>SUMIF(A3:A49,"1930",O3:O50)</f>
        <v>0</v>
      </c>
    </row>
    <row r="23" spans="1:23" ht="15.75" thickBot="1">
      <c r="A23" s="22" t="str">
        <f t="shared" si="7"/>
        <v>NO</v>
      </c>
      <c r="B23" s="60"/>
      <c r="E23" s="29"/>
      <c r="F23" s="56"/>
      <c r="G23" s="36"/>
      <c r="H23" s="36"/>
      <c r="I23" s="36"/>
      <c r="J23" s="36"/>
      <c r="K23" s="36"/>
      <c r="L23" s="36"/>
      <c r="M23" s="36"/>
      <c r="N23" s="36"/>
      <c r="O23" s="20">
        <f t="shared" si="4"/>
        <v>0</v>
      </c>
      <c r="P23" s="21">
        <f t="shared" si="8"/>
        <v>0</v>
      </c>
      <c r="Q23" s="21">
        <f t="shared" si="9"/>
        <v>0</v>
      </c>
      <c r="S23" s="28">
        <v>1756</v>
      </c>
      <c r="T23" s="7" t="s">
        <v>57</v>
      </c>
      <c r="U23" s="6">
        <f>SUMIF(C3:C41,"1756",Q3:Q41)</f>
        <v>0</v>
      </c>
      <c r="W23" s="12">
        <f>SUMIF(C3:C41,"1756",O3:O41)</f>
        <v>0</v>
      </c>
    </row>
    <row r="24" spans="1:23" ht="15.75" thickBot="1">
      <c r="A24" s="22" t="str">
        <f t="shared" si="7"/>
        <v>NO</v>
      </c>
      <c r="B24" s="60"/>
      <c r="E24" s="29"/>
      <c r="F24" s="56"/>
      <c r="G24" s="36"/>
      <c r="H24" s="36"/>
      <c r="I24" s="36"/>
      <c r="J24" s="36"/>
      <c r="K24" s="36"/>
      <c r="L24" s="36"/>
      <c r="M24" s="36"/>
      <c r="N24" s="36"/>
      <c r="O24" s="20">
        <f t="shared" si="4"/>
        <v>0</v>
      </c>
      <c r="P24" s="21">
        <f t="shared" si="8"/>
        <v>0</v>
      </c>
      <c r="Q24" s="21">
        <f t="shared" si="9"/>
        <v>0</v>
      </c>
      <c r="S24" s="28">
        <v>1177</v>
      </c>
      <c r="T24" s="7" t="s">
        <v>58</v>
      </c>
      <c r="U24" s="6">
        <f>SUMIF(C3:C41,"1177",Q3:Q41)</f>
        <v>0</v>
      </c>
      <c r="W24" s="12">
        <f>SUMIF(C3:C41,"1177",O3:O41)</f>
        <v>0</v>
      </c>
    </row>
    <row r="25" spans="1:23" ht="15.75" thickBot="1">
      <c r="A25" s="22" t="str">
        <f t="shared" si="7"/>
        <v>NO</v>
      </c>
      <c r="B25" s="125"/>
      <c r="C25" s="69"/>
      <c r="D25" s="127"/>
      <c r="E25" s="63"/>
      <c r="F25" s="68"/>
      <c r="G25" s="75"/>
      <c r="H25" s="35"/>
      <c r="I25" s="35"/>
      <c r="J25" s="35"/>
      <c r="K25" s="35"/>
      <c r="L25" s="35"/>
      <c r="M25" s="35"/>
      <c r="N25" s="35"/>
      <c r="O25" s="20">
        <f t="shared" si="4"/>
        <v>0</v>
      </c>
      <c r="P25" s="21">
        <f t="shared" si="8"/>
        <v>0</v>
      </c>
      <c r="Q25" s="21">
        <f t="shared" si="9"/>
        <v>0</v>
      </c>
      <c r="S25" s="28">
        <v>1266</v>
      </c>
      <c r="T25" s="7" t="s">
        <v>59</v>
      </c>
      <c r="U25" s="6">
        <f>SUMIF(C3:C41,"1266",Q3:Q41)</f>
        <v>0</v>
      </c>
      <c r="W25" s="12">
        <f>SUMIF(C3:C41,"1266",O3:O41)</f>
        <v>0</v>
      </c>
    </row>
    <row r="26" spans="1:23" ht="15.75" thickBot="1">
      <c r="A26" s="22" t="str">
        <f t="shared" si="7"/>
        <v>NO</v>
      </c>
      <c r="B26" s="60"/>
      <c r="E26" s="29"/>
      <c r="F26" s="56"/>
      <c r="G26" s="36"/>
      <c r="H26" s="36"/>
      <c r="I26" s="36"/>
      <c r="J26" s="36"/>
      <c r="K26" s="36"/>
      <c r="L26" s="36"/>
      <c r="M26" s="36"/>
      <c r="N26" s="36"/>
      <c r="O26" s="20">
        <f t="shared" si="4"/>
        <v>0</v>
      </c>
      <c r="P26" s="21">
        <f t="shared" si="8"/>
        <v>0</v>
      </c>
      <c r="Q26" s="21">
        <f t="shared" si="9"/>
        <v>0</v>
      </c>
      <c r="S26" s="28">
        <v>1757</v>
      </c>
      <c r="T26" s="7" t="s">
        <v>60</v>
      </c>
      <c r="U26" s="6">
        <f>SUMIF(C3:C41,"1757",Q3:Q41)</f>
        <v>0</v>
      </c>
      <c r="W26" s="12">
        <f>SUMIF(C3:C41,"1757",O3:O41)</f>
        <v>0</v>
      </c>
    </row>
    <row r="27" spans="1:23" ht="15.75" thickBot="1">
      <c r="A27" s="22" t="str">
        <f t="shared" si="7"/>
        <v>NO</v>
      </c>
      <c r="B27" s="60"/>
      <c r="E27" s="29"/>
      <c r="F27" s="56"/>
      <c r="G27" s="36"/>
      <c r="H27" s="36"/>
      <c r="I27" s="36"/>
      <c r="J27" s="36"/>
      <c r="K27" s="36"/>
      <c r="L27" s="36"/>
      <c r="M27" s="36"/>
      <c r="N27" s="36"/>
      <c r="O27" s="20">
        <f t="shared" si="4"/>
        <v>0</v>
      </c>
      <c r="P27" s="21">
        <f t="shared" si="8"/>
        <v>0</v>
      </c>
      <c r="Q27" s="21">
        <f t="shared" si="9"/>
        <v>0</v>
      </c>
      <c r="S27" s="28">
        <v>1760</v>
      </c>
      <c r="T27" s="7" t="s">
        <v>61</v>
      </c>
      <c r="U27" s="6">
        <f>SUMIF(C3:C41,"1760",Q3:Q41)</f>
        <v>0</v>
      </c>
      <c r="W27" s="12">
        <f>SUMIF(C3:C41,"1760",O3:O41)</f>
        <v>0</v>
      </c>
    </row>
    <row r="28" spans="1:23" ht="15.75" thickBot="1">
      <c r="A28" s="22" t="str">
        <f t="shared" si="7"/>
        <v>NO</v>
      </c>
      <c r="B28" s="60"/>
      <c r="E28" s="29"/>
      <c r="F28" s="56"/>
      <c r="G28" s="36"/>
      <c r="H28" s="36"/>
      <c r="I28" s="36"/>
      <c r="J28" s="36"/>
      <c r="K28" s="36"/>
      <c r="L28" s="36"/>
      <c r="M28" s="36"/>
      <c r="N28" s="36"/>
      <c r="O28" s="20">
        <f t="shared" si="4"/>
        <v>0</v>
      </c>
      <c r="P28" s="21">
        <f t="shared" si="8"/>
        <v>0</v>
      </c>
      <c r="Q28" s="21">
        <f t="shared" si="9"/>
        <v>0</v>
      </c>
      <c r="S28" s="28">
        <v>1988</v>
      </c>
      <c r="T28" s="7" t="s">
        <v>117</v>
      </c>
      <c r="U28" s="6">
        <f>SUMIF(C3:C51,"1988",Q3:Q51)</f>
        <v>0</v>
      </c>
      <c r="W28" s="12">
        <f>SUMIF(C3:C41,"1988",O3:O41)</f>
        <v>0</v>
      </c>
    </row>
    <row r="29" spans="1:23" ht="15.75" thickBot="1">
      <c r="A29" s="22" t="str">
        <f t="shared" si="7"/>
        <v>NO</v>
      </c>
      <c r="B29" s="60"/>
      <c r="E29" s="29"/>
      <c r="F29" s="56"/>
      <c r="G29" s="36"/>
      <c r="H29" s="36"/>
      <c r="I29" s="36"/>
      <c r="J29" s="36"/>
      <c r="K29" s="36"/>
      <c r="L29" s="36"/>
      <c r="M29" s="36"/>
      <c r="N29" s="36"/>
      <c r="O29" s="20">
        <f t="shared" si="4"/>
        <v>0</v>
      </c>
      <c r="P29" s="21">
        <f t="shared" si="8"/>
        <v>0</v>
      </c>
      <c r="Q29" s="21">
        <f t="shared" si="9"/>
        <v>0</v>
      </c>
      <c r="S29" s="28">
        <v>1731</v>
      </c>
      <c r="T29" s="7" t="s">
        <v>67</v>
      </c>
      <c r="U29" s="6">
        <f>SUMIF(C3:C43,"1731",Q3:Q43)</f>
        <v>0</v>
      </c>
      <c r="W29" s="12">
        <f>SUMIF(C3:C41,"1731",O3:O41)</f>
        <v>0</v>
      </c>
    </row>
    <row r="30" spans="1:23" ht="15.75" thickBot="1">
      <c r="A30" s="22" t="str">
        <f t="shared" si="7"/>
        <v>NO</v>
      </c>
      <c r="B30" s="60"/>
      <c r="E30" s="29"/>
      <c r="F30" s="56"/>
      <c r="G30" s="36"/>
      <c r="H30" s="36"/>
      <c r="I30" s="36"/>
      <c r="J30" s="36"/>
      <c r="K30" s="36"/>
      <c r="L30" s="36"/>
      <c r="M30" s="36"/>
      <c r="N30" s="36"/>
      <c r="O30" s="20">
        <f t="shared" si="4"/>
        <v>0</v>
      </c>
      <c r="P30" s="21">
        <f t="shared" si="8"/>
        <v>0</v>
      </c>
      <c r="Q30" s="21">
        <f t="shared" si="9"/>
        <v>0</v>
      </c>
      <c r="S30" s="28">
        <v>1773</v>
      </c>
      <c r="T30" s="7" t="s">
        <v>68</v>
      </c>
      <c r="U30" s="6">
        <f>SUMIF(C3:C44,"1773",Q3:Q44)</f>
        <v>0</v>
      </c>
      <c r="W30" s="12">
        <f>SUMIF(C3:C41,"1773",O3:O41)</f>
        <v>0</v>
      </c>
    </row>
    <row r="31" spans="1:23" ht="15.75" thickBot="1">
      <c r="A31" s="22" t="str">
        <f t="shared" si="7"/>
        <v>NO</v>
      </c>
      <c r="B31" s="60"/>
      <c r="E31" s="29"/>
      <c r="F31" s="56"/>
      <c r="G31" s="36"/>
      <c r="H31" s="36"/>
      <c r="I31" s="36"/>
      <c r="J31" s="36"/>
      <c r="K31" s="36"/>
      <c r="L31" s="36"/>
      <c r="M31" s="36"/>
      <c r="N31" s="36"/>
      <c r="O31" s="20">
        <f t="shared" si="4"/>
        <v>0</v>
      </c>
      <c r="P31" s="21">
        <f t="shared" si="8"/>
        <v>0</v>
      </c>
      <c r="Q31" s="21">
        <f t="shared" si="9"/>
        <v>0</v>
      </c>
      <c r="S31" s="28">
        <v>1347</v>
      </c>
      <c r="T31" s="7" t="s">
        <v>70</v>
      </c>
      <c r="U31" s="6">
        <f>SUMIF(C3:C45,"1347",Q3:Q45)</f>
        <v>0</v>
      </c>
      <c r="W31" s="12">
        <f>SUMIF(C3:C42,"1347",O3:O42)</f>
        <v>0</v>
      </c>
    </row>
    <row r="32" spans="1:23" ht="15.75" thickBot="1">
      <c r="A32" s="22" t="str">
        <f t="shared" si="7"/>
        <v>NO</v>
      </c>
      <c r="B32" s="125"/>
      <c r="C32" s="69"/>
      <c r="D32" s="127"/>
      <c r="E32" s="63"/>
      <c r="F32" s="68"/>
      <c r="G32" s="75"/>
      <c r="H32" s="35"/>
      <c r="I32" s="35"/>
      <c r="J32" s="35"/>
      <c r="K32" s="35"/>
      <c r="L32" s="35"/>
      <c r="M32" s="35"/>
      <c r="N32" s="35"/>
      <c r="O32" s="20">
        <f t="shared" si="4"/>
        <v>0</v>
      </c>
      <c r="P32" s="21">
        <f t="shared" si="8"/>
        <v>0</v>
      </c>
      <c r="Q32" s="21">
        <f t="shared" si="9"/>
        <v>0</v>
      </c>
      <c r="S32" s="28">
        <v>1880</v>
      </c>
      <c r="T32" s="7" t="s">
        <v>72</v>
      </c>
      <c r="U32" s="6">
        <f>SUMIF(C3:C46,"1880",Q3:Q46)</f>
        <v>0</v>
      </c>
      <c r="W32" s="12">
        <f>SUMIF(C3:C43,"1880",O3:O43)</f>
        <v>0</v>
      </c>
    </row>
    <row r="33" spans="1:23" ht="15.75" thickBot="1">
      <c r="A33" s="22" t="str">
        <f t="shared" si="7"/>
        <v>NO</v>
      </c>
      <c r="B33" s="22"/>
      <c r="C33" s="105"/>
      <c r="D33" s="72"/>
      <c r="E33" s="24"/>
      <c r="F33" s="46"/>
      <c r="G33" s="77"/>
      <c r="H33" s="35"/>
      <c r="I33" s="35"/>
      <c r="J33" s="35"/>
      <c r="K33" s="35"/>
      <c r="L33" s="35"/>
      <c r="M33" s="35"/>
      <c r="N33" s="35"/>
      <c r="O33" s="20">
        <f t="shared" si="4"/>
        <v>0</v>
      </c>
      <c r="P33" s="21">
        <f t="shared" si="8"/>
        <v>0</v>
      </c>
      <c r="Q33" s="21">
        <f t="shared" si="9"/>
        <v>0</v>
      </c>
      <c r="S33" s="28">
        <v>1415</v>
      </c>
      <c r="T33" s="7" t="s">
        <v>112</v>
      </c>
      <c r="U33" s="6">
        <f>SUMIF(C4:C47,"1415",Q4:Q47)</f>
        <v>0</v>
      </c>
      <c r="W33" s="12">
        <f>SUMIF(C3:C44,"1883",O3:O44)</f>
        <v>0</v>
      </c>
    </row>
    <row r="34" spans="1:23" ht="15.75" thickBot="1">
      <c r="A34" s="35"/>
      <c r="B34" s="60"/>
      <c r="E34" s="29"/>
      <c r="F34" s="56"/>
      <c r="G34" s="36"/>
      <c r="H34" s="36"/>
      <c r="I34" s="36"/>
      <c r="J34" s="36"/>
      <c r="K34" s="36"/>
      <c r="L34" s="36"/>
      <c r="M34" s="36"/>
      <c r="N34" s="36"/>
      <c r="O34" s="20">
        <f t="shared" si="4"/>
        <v>0</v>
      </c>
      <c r="P34" s="21">
        <f t="shared" si="8"/>
        <v>0</v>
      </c>
      <c r="Q34" s="21">
        <f t="shared" si="9"/>
        <v>0</v>
      </c>
      <c r="S34" s="28">
        <v>2027</v>
      </c>
      <c r="T34" s="7" t="s">
        <v>86</v>
      </c>
      <c r="U34" s="6">
        <f>SUMIF(C3:C66,"2027",Q3:Q66)</f>
        <v>0</v>
      </c>
      <c r="W34" s="12">
        <f>SUMIF(C3:C45,"2027",O3:O45)</f>
        <v>0</v>
      </c>
    </row>
    <row r="35" spans="1:23" ht="15.75" thickBot="1">
      <c r="A35" s="36"/>
      <c r="B35" s="60"/>
      <c r="E35" s="29"/>
      <c r="F35" s="56"/>
      <c r="G35" s="36"/>
      <c r="H35" s="36"/>
      <c r="I35" s="36"/>
      <c r="J35" s="36"/>
      <c r="K35" s="36"/>
      <c r="L35" s="36"/>
      <c r="M35" s="36"/>
      <c r="N35" s="36"/>
      <c r="O35" s="20">
        <f t="shared" si="4"/>
        <v>0</v>
      </c>
      <c r="P35" s="21">
        <f t="shared" si="8"/>
        <v>0</v>
      </c>
      <c r="Q35" s="21">
        <f t="shared" si="9"/>
        <v>0</v>
      </c>
      <c r="S35" s="28">
        <v>1132</v>
      </c>
      <c r="T35" s="7" t="s">
        <v>114</v>
      </c>
      <c r="U35" s="6">
        <f>SUMIF(C4:C67,"1132",Q4:Q67)</f>
        <v>0</v>
      </c>
      <c r="W35" s="12">
        <f>SUMIF(C3:C46,"1132",O3:O46)</f>
        <v>0</v>
      </c>
    </row>
    <row r="36" spans="1:23" ht="15.75" thickBot="1">
      <c r="A36" s="36"/>
      <c r="B36" s="60"/>
      <c r="E36" s="29"/>
      <c r="F36" s="56"/>
      <c r="G36" s="36"/>
      <c r="H36" s="36"/>
      <c r="I36" s="36"/>
      <c r="J36" s="36"/>
      <c r="K36" s="36"/>
      <c r="L36" s="36"/>
      <c r="M36" s="36"/>
      <c r="N36" s="36"/>
      <c r="O36" s="20">
        <f t="shared" si="4"/>
        <v>0</v>
      </c>
      <c r="P36" s="21">
        <f t="shared" si="8"/>
        <v>0</v>
      </c>
      <c r="Q36" s="21">
        <f t="shared" si="9"/>
        <v>0</v>
      </c>
      <c r="S36" s="28">
        <v>1864</v>
      </c>
      <c r="T36" s="7" t="s">
        <v>97</v>
      </c>
      <c r="U36" s="6">
        <f>SUMIF(C3:C68,"1864",Q3:Q68)</f>
        <v>0</v>
      </c>
      <c r="W36" s="12">
        <f>SUMIF(C3:C47,"1864",O3:O47)</f>
        <v>0</v>
      </c>
    </row>
    <row r="37" spans="1:23" ht="15.75" thickBot="1">
      <c r="A37" s="36"/>
      <c r="B37" s="60"/>
      <c r="E37" s="29"/>
      <c r="F37" s="56"/>
      <c r="G37" s="36"/>
      <c r="H37" s="36"/>
      <c r="I37" s="36"/>
      <c r="J37" s="36"/>
      <c r="K37" s="36"/>
      <c r="L37" s="36"/>
      <c r="M37" s="36"/>
      <c r="N37" s="36"/>
      <c r="O37" s="20">
        <f t="shared" si="4"/>
        <v>0</v>
      </c>
      <c r="P37" s="21">
        <f t="shared" si="8"/>
        <v>0</v>
      </c>
      <c r="Q37" s="21">
        <f t="shared" si="9"/>
        <v>0</v>
      </c>
      <c r="S37" s="28">
        <v>2029</v>
      </c>
      <c r="T37" s="7" t="s">
        <v>93</v>
      </c>
      <c r="U37" s="6">
        <f>SUMIF(C3:C69,"2029",Q3:Q69)</f>
        <v>0</v>
      </c>
      <c r="W37" s="12">
        <f>SUMIF(C3:C48,"1098",O3:O48)</f>
        <v>0</v>
      </c>
    </row>
    <row r="38" spans="1:23" ht="15.75" thickBot="1">
      <c r="A38" s="36"/>
      <c r="B38" s="60"/>
      <c r="E38" s="29"/>
      <c r="F38" s="56"/>
      <c r="G38" s="36"/>
      <c r="H38" s="36"/>
      <c r="I38" s="36"/>
      <c r="J38" s="36"/>
      <c r="K38" s="36"/>
      <c r="L38" s="36"/>
      <c r="M38" s="36"/>
      <c r="N38" s="36"/>
      <c r="O38" s="20">
        <f t="shared" si="4"/>
        <v>0</v>
      </c>
      <c r="P38" s="21">
        <f t="shared" si="8"/>
        <v>0</v>
      </c>
      <c r="Q38" s="21">
        <f t="shared" si="9"/>
        <v>0</v>
      </c>
      <c r="S38" s="28">
        <v>2069</v>
      </c>
      <c r="T38" s="7" t="s">
        <v>100</v>
      </c>
      <c r="U38" s="6">
        <f>SUMIF(C3:C70,"2069",Q3:Q70)</f>
        <v>0</v>
      </c>
      <c r="W38" s="12">
        <f>SUMIF(C4:C63,"1214",O4:O63)</f>
        <v>0</v>
      </c>
    </row>
    <row r="39" spans="1:23" ht="15.75" thickBot="1">
      <c r="A39" s="36"/>
      <c r="B39" s="60"/>
      <c r="E39" s="29"/>
      <c r="F39" s="56"/>
      <c r="G39" s="36"/>
      <c r="H39" s="36"/>
      <c r="I39" s="36"/>
      <c r="J39" s="36"/>
      <c r="K39" s="36"/>
      <c r="L39" s="36"/>
      <c r="M39" s="36"/>
      <c r="N39" s="36"/>
      <c r="O39" s="20">
        <f t="shared" si="4"/>
        <v>0</v>
      </c>
      <c r="P39" s="21">
        <f t="shared" si="8"/>
        <v>0</v>
      </c>
      <c r="Q39" s="21">
        <f t="shared" si="9"/>
        <v>0</v>
      </c>
      <c r="S39" s="28">
        <v>2057</v>
      </c>
      <c r="T39" s="7" t="s">
        <v>101</v>
      </c>
      <c r="U39" s="6">
        <f>SUMIF(C3:C71,"2057",Q3:Q71)</f>
        <v>0</v>
      </c>
      <c r="W39" s="12">
        <f>SUMIF(C5:C64,"2057",O5:O64)</f>
        <v>0</v>
      </c>
    </row>
    <row r="40" spans="1:23" ht="15.75" thickBot="1">
      <c r="A40" s="36"/>
      <c r="B40" s="60"/>
      <c r="E40" s="29"/>
      <c r="F40" s="56"/>
      <c r="G40" s="36"/>
      <c r="H40" s="36"/>
      <c r="I40" s="36"/>
      <c r="J40" s="36"/>
      <c r="K40" s="36"/>
      <c r="L40" s="36"/>
      <c r="M40" s="36"/>
      <c r="N40" s="36"/>
      <c r="O40" s="20">
        <f t="shared" si="4"/>
        <v>0</v>
      </c>
      <c r="P40" s="21">
        <f t="shared" si="8"/>
        <v>0</v>
      </c>
      <c r="Q40" s="21">
        <f t="shared" si="9"/>
        <v>0</v>
      </c>
      <c r="S40" s="28">
        <v>1965</v>
      </c>
      <c r="T40" s="7" t="s">
        <v>98</v>
      </c>
      <c r="U40" s="6">
        <f>SUMIF(C3:C72,"1965",Q3:Q72)</f>
        <v>0</v>
      </c>
      <c r="W40" s="12">
        <f>SUMIF(C6:C65,"1965",O6:O65)</f>
        <v>0</v>
      </c>
    </row>
    <row r="41" spans="1:23" ht="15.75" thickBot="1">
      <c r="A41" s="36"/>
      <c r="B41" s="60"/>
      <c r="E41" s="29"/>
      <c r="F41" s="56"/>
      <c r="G41" s="36"/>
      <c r="H41" s="36"/>
      <c r="I41" s="36"/>
      <c r="J41" s="36"/>
      <c r="K41" s="36"/>
      <c r="L41" s="36"/>
      <c r="M41" s="36"/>
      <c r="N41" s="36"/>
      <c r="O41" s="20">
        <f t="shared" si="4"/>
        <v>0</v>
      </c>
      <c r="P41" s="21">
        <f t="shared" si="8"/>
        <v>0</v>
      </c>
      <c r="Q41" s="21">
        <f t="shared" si="9"/>
        <v>0</v>
      </c>
      <c r="U41" s="50">
        <f>SUM(U3:U40)</f>
        <v>180</v>
      </c>
      <c r="W41" s="39">
        <f>SUM(W3:W40)</f>
        <v>180</v>
      </c>
    </row>
    <row r="42" spans="15:17" ht="15">
      <c r="O42" s="51">
        <f>SUM(O3:O41)</f>
        <v>180</v>
      </c>
      <c r="Q42" s="52">
        <f>SUM(Q3:Q41)</f>
        <v>180</v>
      </c>
    </row>
  </sheetData>
  <sheetProtection password="C4AE" sheet="1"/>
  <mergeCells count="1">
    <mergeCell ref="A1:F1"/>
  </mergeCells>
  <conditionalFormatting sqref="A3:A34">
    <cfRule type="containsText" priority="1" dxfId="1" operator="containsText" stopIfTrue="1" text="SI">
      <formula>NOT(ISERROR(SEARCH("SI",A3)))</formula>
    </cfRule>
    <cfRule type="containsText" priority="2" dxfId="0" operator="containsText" stopIfTrue="1" text="NO">
      <formula>NOT(ISERROR(SEARCH("NO",A3)))</formula>
    </cfRule>
  </conditionalFormatting>
  <hyperlinks>
    <hyperlink ref="D6" r:id="rId1" display="javascript:void(0);"/>
    <hyperlink ref="D4" r:id="rId2" display="javascript:void(0);"/>
    <hyperlink ref="D14" r:id="rId3" display="javascript:void(0);"/>
    <hyperlink ref="D21" r:id="rId4" display="javascript:void(0);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H25">
      <selection activeCell="M32" sqref="M32"/>
    </sheetView>
  </sheetViews>
  <sheetFormatPr defaultColWidth="11.57421875" defaultRowHeight="12.75"/>
  <cols>
    <col min="1" max="1" width="5.7109375" style="1" bestFit="1" customWidth="1"/>
    <col min="2" max="2" width="37.7109375" style="1" customWidth="1"/>
    <col min="3" max="3" width="9.140625" style="95" customWidth="1"/>
    <col min="4" max="4" width="35.28125" style="95" customWidth="1"/>
    <col min="5" max="5" width="8.140625" style="13" bestFit="1" customWidth="1"/>
    <col min="6" max="6" width="8.7109375" style="57" bestFit="1" customWidth="1"/>
    <col min="7" max="7" width="8.140625" style="13" bestFit="1" customWidth="1"/>
    <col min="8" max="13" width="8.140625" style="1" bestFit="1" customWidth="1"/>
    <col min="14" max="14" width="7.7109375" style="1" bestFit="1" customWidth="1"/>
    <col min="15" max="15" width="9.28125" style="1" bestFit="1" customWidth="1"/>
    <col min="16" max="16" width="8.8515625" style="1" bestFit="1" customWidth="1"/>
    <col min="17" max="17" width="17.28125" style="15" bestFit="1" customWidth="1"/>
    <col min="18" max="18" width="11.57421875" style="1" customWidth="1"/>
    <col min="19" max="19" width="6.57421875" style="1" bestFit="1" customWidth="1"/>
    <col min="20" max="20" width="40.8515625" style="1" bestFit="1" customWidth="1"/>
    <col min="21" max="21" width="6.8515625" style="1" bestFit="1" customWidth="1"/>
    <col min="22" max="22" width="11.57421875" style="1" customWidth="1"/>
    <col min="23" max="23" width="19.7109375" style="1" bestFit="1" customWidth="1"/>
    <col min="24" max="16384" width="11.57421875" style="1" customWidth="1"/>
  </cols>
  <sheetData>
    <row r="1" spans="1:7" ht="16.5" thickBot="1">
      <c r="A1" s="277" t="s">
        <v>133</v>
      </c>
      <c r="B1" s="277"/>
      <c r="C1" s="277"/>
      <c r="D1" s="277"/>
      <c r="E1" s="277"/>
      <c r="F1" s="277"/>
      <c r="G1" s="57"/>
    </row>
    <row r="2" spans="1:23" ht="16.5" thickBot="1">
      <c r="A2" s="18" t="s">
        <v>1</v>
      </c>
      <c r="B2" s="121" t="s">
        <v>2</v>
      </c>
      <c r="C2" s="122" t="s">
        <v>38</v>
      </c>
      <c r="D2" s="122" t="s">
        <v>3</v>
      </c>
      <c r="E2" s="126" t="s">
        <v>4</v>
      </c>
      <c r="F2" s="18" t="s">
        <v>5</v>
      </c>
      <c r="G2" s="18" t="s">
        <v>6</v>
      </c>
      <c r="H2" s="18" t="s">
        <v>7</v>
      </c>
      <c r="I2" s="19" t="s">
        <v>35</v>
      </c>
      <c r="J2" s="19" t="s">
        <v>36</v>
      </c>
      <c r="K2" s="19" t="s">
        <v>40</v>
      </c>
      <c r="L2" s="19" t="s">
        <v>41</v>
      </c>
      <c r="M2" s="19" t="s">
        <v>42</v>
      </c>
      <c r="N2" s="19" t="s">
        <v>8</v>
      </c>
      <c r="O2" s="20" t="s">
        <v>9</v>
      </c>
      <c r="P2" s="21" t="s">
        <v>10</v>
      </c>
      <c r="Q2" s="21" t="s">
        <v>11</v>
      </c>
      <c r="R2" s="14"/>
      <c r="S2" s="2" t="s">
        <v>38</v>
      </c>
      <c r="T2" s="160" t="s">
        <v>3</v>
      </c>
      <c r="U2" s="161" t="s">
        <v>12</v>
      </c>
      <c r="V2" s="14"/>
      <c r="W2" s="11" t="s">
        <v>34</v>
      </c>
    </row>
    <row r="3" spans="1:23" ht="15.75" thickBot="1">
      <c r="A3" s="22" t="str">
        <f aca="true" t="shared" si="0" ref="A3:A17">IF(P3&lt;2,"NO","SI")</f>
        <v>SI</v>
      </c>
      <c r="B3" s="197" t="s">
        <v>116</v>
      </c>
      <c r="C3" s="189">
        <v>1174</v>
      </c>
      <c r="D3" s="189" t="s">
        <v>44</v>
      </c>
      <c r="E3" s="63">
        <v>40</v>
      </c>
      <c r="F3" s="68">
        <v>50</v>
      </c>
      <c r="G3" s="68"/>
      <c r="H3" s="35"/>
      <c r="I3" s="22"/>
      <c r="J3" s="22"/>
      <c r="K3" s="22"/>
      <c r="L3" s="22"/>
      <c r="M3" s="22"/>
      <c r="N3" s="43"/>
      <c r="O3" s="20">
        <f>IF(P3&gt;8,(LARGE(E3:N3,1)+LARGE(E3:N3,2)+LARGE(E3:N3,3)+LARGE(E3:N3,4)+LARGE(E3:N3,5)+LARGE(E3:N3,6)+LARGE(E3:N3,7)+LARGE(E3:N3,8)+LARGE(E3:N3,9)),(SUM(E3:N3)))</f>
        <v>90</v>
      </c>
      <c r="P3" s="21">
        <f>COUNTA(E3:N3)</f>
        <v>2</v>
      </c>
      <c r="Q3" s="21">
        <f>IF(P3&gt;=0,O3,0)</f>
        <v>90</v>
      </c>
      <c r="S3" s="156">
        <v>1213</v>
      </c>
      <c r="T3" s="93" t="s">
        <v>43</v>
      </c>
      <c r="U3" s="72">
        <f>SUMIF(C3:C41,"1213",Q3:Q41)</f>
        <v>90</v>
      </c>
      <c r="V3" s="95"/>
      <c r="W3" s="159">
        <f>SUMIF(C3:C41,"1213",O3:O41)</f>
        <v>90</v>
      </c>
    </row>
    <row r="4" spans="1:23" ht="16.5" thickBot="1">
      <c r="A4" s="154" t="str">
        <f t="shared" si="0"/>
        <v>SI</v>
      </c>
      <c r="B4" s="192" t="s">
        <v>65</v>
      </c>
      <c r="C4" s="237">
        <v>1213</v>
      </c>
      <c r="D4" s="238" t="s">
        <v>75</v>
      </c>
      <c r="E4" s="63">
        <v>30</v>
      </c>
      <c r="F4" s="68">
        <v>40</v>
      </c>
      <c r="G4" s="46"/>
      <c r="H4" s="35"/>
      <c r="I4" s="22"/>
      <c r="J4" s="22"/>
      <c r="K4" s="22"/>
      <c r="L4" s="22"/>
      <c r="M4" s="22"/>
      <c r="N4" s="43"/>
      <c r="O4" s="20">
        <f>IF(P4&gt;8,(LARGE(E4:N4,1)+LARGE(E4:N4,2)+LARGE(E4:N4,3)+LARGE(E4:N4,4)+LARGE(E4:N4,5)+LARGE(E4:N4,6)+LARGE(E4:N4,7)+LARGE(E4:N4,8)+LARGE(E4:N4,9)),(SUM(E4:N4)))</f>
        <v>70</v>
      </c>
      <c r="P4" s="21">
        <f>COUNTA(E4:N4)</f>
        <v>2</v>
      </c>
      <c r="Q4" s="21">
        <f>IF(P4&gt;=0,O4,0)</f>
        <v>70</v>
      </c>
      <c r="S4" s="157">
        <v>48</v>
      </c>
      <c r="T4" s="72" t="s">
        <v>121</v>
      </c>
      <c r="U4" s="72">
        <f>SUMIF(C3:C64,"48",Q3:Q64)</f>
        <v>0</v>
      </c>
      <c r="V4" s="95"/>
      <c r="W4" s="159">
        <f>SUMIF(C3:C64,"48",O3:O64)</f>
        <v>0</v>
      </c>
    </row>
    <row r="5" spans="1:23" ht="16.5" thickBot="1">
      <c r="A5" s="154" t="str">
        <f t="shared" si="0"/>
        <v>NO</v>
      </c>
      <c r="B5" s="193" t="s">
        <v>440</v>
      </c>
      <c r="C5" s="237">
        <v>1213</v>
      </c>
      <c r="D5" s="238" t="s">
        <v>75</v>
      </c>
      <c r="E5" s="29"/>
      <c r="F5" s="68">
        <v>20</v>
      </c>
      <c r="G5" s="68"/>
      <c r="H5" s="35"/>
      <c r="I5" s="22"/>
      <c r="J5" s="22"/>
      <c r="K5" s="22"/>
      <c r="L5" s="22"/>
      <c r="M5" s="22"/>
      <c r="N5" s="43"/>
      <c r="O5" s="20">
        <f aca="true" t="shared" si="1" ref="O5:O41">IF(P5&gt;8,(LARGE(E5:N5,1)+LARGE(E5:N5,2)+LARGE(E5:N5,3)+LARGE(E5:N5,4)+LARGE(E5:N5,5)+LARGE(E5:N5,6)+LARGE(E5:N5,7)+LARGE(E5:N5,8)+LARGE(E5:N5,9)),(SUM(E5:N5)))</f>
        <v>20</v>
      </c>
      <c r="P5" s="21">
        <f aca="true" t="shared" si="2" ref="P5:P17">COUNTA(E5:N5)</f>
        <v>1</v>
      </c>
      <c r="Q5" s="21">
        <f aca="true" t="shared" si="3" ref="Q5:Q17">IF(P5&gt;=0,O5,0)</f>
        <v>20</v>
      </c>
      <c r="S5" s="156">
        <v>1174</v>
      </c>
      <c r="T5" s="93" t="s">
        <v>44</v>
      </c>
      <c r="U5" s="72">
        <f>SUMIF(C3:C41,"1174",Q3:Q41)</f>
        <v>90</v>
      </c>
      <c r="V5" s="95"/>
      <c r="W5" s="159">
        <f>SUMIF(C3:C41,"1174",O3:O41)</f>
        <v>90</v>
      </c>
    </row>
    <row r="6" spans="1:23" ht="16.5" thickBot="1">
      <c r="A6" s="22" t="str">
        <f t="shared" si="0"/>
        <v>NO</v>
      </c>
      <c r="B6" s="201"/>
      <c r="C6" s="42">
        <v>10</v>
      </c>
      <c r="D6" s="41" t="s">
        <v>76</v>
      </c>
      <c r="E6" s="63"/>
      <c r="F6" s="68"/>
      <c r="G6" s="68"/>
      <c r="H6" s="35"/>
      <c r="I6" s="22"/>
      <c r="J6" s="22"/>
      <c r="K6" s="22"/>
      <c r="L6" s="22"/>
      <c r="M6" s="22"/>
      <c r="N6" s="43"/>
      <c r="O6" s="20">
        <f t="shared" si="1"/>
        <v>0</v>
      </c>
      <c r="P6" s="21">
        <f t="shared" si="2"/>
        <v>0</v>
      </c>
      <c r="Q6" s="21">
        <f t="shared" si="3"/>
        <v>0</v>
      </c>
      <c r="S6" s="158">
        <v>1180</v>
      </c>
      <c r="T6" s="93" t="s">
        <v>45</v>
      </c>
      <c r="U6" s="72">
        <f>SUMIF(C3:C41,"1180",Q3:Q41)</f>
        <v>0</v>
      </c>
      <c r="V6" s="95"/>
      <c r="W6" s="159">
        <f>SUMIF(C3:C41,"1180",O3:O41)</f>
        <v>0</v>
      </c>
    </row>
    <row r="7" spans="1:23" ht="16.5" thickBot="1">
      <c r="A7" s="154" t="str">
        <f t="shared" si="0"/>
        <v>NO</v>
      </c>
      <c r="B7" s="128"/>
      <c r="C7" s="94">
        <v>1180</v>
      </c>
      <c r="D7" s="194" t="s">
        <v>45</v>
      </c>
      <c r="E7" s="29"/>
      <c r="F7" s="46"/>
      <c r="G7" s="68"/>
      <c r="H7" s="35"/>
      <c r="I7" s="22"/>
      <c r="J7" s="22"/>
      <c r="K7" s="22"/>
      <c r="L7" s="22"/>
      <c r="M7" s="22"/>
      <c r="N7" s="43"/>
      <c r="O7" s="20">
        <f t="shared" si="1"/>
        <v>0</v>
      </c>
      <c r="P7" s="21">
        <f t="shared" si="2"/>
        <v>0</v>
      </c>
      <c r="Q7" s="21">
        <f t="shared" si="3"/>
        <v>0</v>
      </c>
      <c r="S7" s="158">
        <v>1115</v>
      </c>
      <c r="T7" s="72" t="s">
        <v>46</v>
      </c>
      <c r="U7" s="72">
        <f>SUMIF(C3:C41,"1115",Q3:Q41)</f>
        <v>0</v>
      </c>
      <c r="V7" s="95"/>
      <c r="W7" s="159">
        <f>SUMIF(C3:C41,"1115",O3:O41)</f>
        <v>0</v>
      </c>
    </row>
    <row r="8" spans="1:23" ht="16.5" thickBot="1">
      <c r="A8" s="154" t="str">
        <f t="shared" si="0"/>
        <v>NO</v>
      </c>
      <c r="B8" s="207"/>
      <c r="C8" s="94">
        <v>1180</v>
      </c>
      <c r="D8" s="194" t="s">
        <v>45</v>
      </c>
      <c r="E8" s="29"/>
      <c r="F8" s="68"/>
      <c r="G8" s="68"/>
      <c r="H8" s="35"/>
      <c r="I8" s="22"/>
      <c r="J8" s="22"/>
      <c r="K8" s="22"/>
      <c r="L8" s="22"/>
      <c r="M8" s="22"/>
      <c r="N8" s="43"/>
      <c r="O8" s="20">
        <f t="shared" si="1"/>
        <v>0</v>
      </c>
      <c r="P8" s="21">
        <f t="shared" si="2"/>
        <v>0</v>
      </c>
      <c r="Q8" s="21">
        <f t="shared" si="3"/>
        <v>0</v>
      </c>
      <c r="S8" s="158">
        <v>10</v>
      </c>
      <c r="T8" s="72" t="s">
        <v>47</v>
      </c>
      <c r="U8" s="72">
        <f>SUMIF(C3:C41,"10",Q3:Q41)</f>
        <v>0</v>
      </c>
      <c r="V8" s="95"/>
      <c r="W8" s="159">
        <f>SUMIF(C3:C41,"10",O3:O41)</f>
        <v>0</v>
      </c>
    </row>
    <row r="9" spans="1:23" ht="16.5" thickBot="1">
      <c r="A9" s="22" t="str">
        <f t="shared" si="0"/>
        <v>NO</v>
      </c>
      <c r="B9" s="203"/>
      <c r="C9" s="94">
        <v>1590</v>
      </c>
      <c r="D9" s="94" t="s">
        <v>49</v>
      </c>
      <c r="E9" s="63"/>
      <c r="F9" s="68"/>
      <c r="G9" s="68"/>
      <c r="H9" s="35"/>
      <c r="I9" s="22"/>
      <c r="J9" s="22"/>
      <c r="K9" s="22"/>
      <c r="L9" s="22"/>
      <c r="M9" s="22"/>
      <c r="N9" s="43"/>
      <c r="O9" s="20">
        <f t="shared" si="1"/>
        <v>0</v>
      </c>
      <c r="P9" s="21">
        <f t="shared" si="2"/>
        <v>0</v>
      </c>
      <c r="Q9" s="21">
        <f t="shared" si="3"/>
        <v>0</v>
      </c>
      <c r="S9" s="158">
        <v>1589</v>
      </c>
      <c r="T9" s="72" t="s">
        <v>48</v>
      </c>
      <c r="U9" s="72">
        <f>SUMIF(C3:C41,"1589",Q3:Q41)</f>
        <v>0</v>
      </c>
      <c r="V9" s="95"/>
      <c r="W9" s="159">
        <f>SUMIF(C3:C41,"1589",O3:O41)</f>
        <v>0</v>
      </c>
    </row>
    <row r="10" spans="1:23" ht="15.75" thickBot="1">
      <c r="A10" s="22" t="str">
        <f t="shared" si="0"/>
        <v>NO</v>
      </c>
      <c r="B10" s="125"/>
      <c r="C10" s="127">
        <v>1115</v>
      </c>
      <c r="D10" s="127" t="s">
        <v>111</v>
      </c>
      <c r="E10" s="63"/>
      <c r="F10" s="68"/>
      <c r="G10" s="68"/>
      <c r="H10" s="35"/>
      <c r="I10" s="22"/>
      <c r="J10" s="22"/>
      <c r="K10" s="22"/>
      <c r="L10" s="22"/>
      <c r="M10" s="22"/>
      <c r="N10" s="43"/>
      <c r="O10" s="20">
        <f t="shared" si="1"/>
        <v>0</v>
      </c>
      <c r="P10" s="21">
        <f t="shared" si="2"/>
        <v>0</v>
      </c>
      <c r="Q10" s="21">
        <f t="shared" si="3"/>
        <v>0</v>
      </c>
      <c r="S10" s="158">
        <v>1980</v>
      </c>
      <c r="T10" s="72" t="s">
        <v>80</v>
      </c>
      <c r="U10" s="72">
        <f>SUMIF(C3:C41,"1980",Q3:Q41)</f>
        <v>0</v>
      </c>
      <c r="V10" s="95"/>
      <c r="W10" s="159">
        <f>SUMIF(C3:C41,"1533",O3:O41)</f>
        <v>0</v>
      </c>
    </row>
    <row r="11" spans="1:23" ht="16.5" thickBot="1">
      <c r="A11" s="22" t="str">
        <f t="shared" si="0"/>
        <v>NO</v>
      </c>
      <c r="B11" s="119"/>
      <c r="C11" s="72">
        <v>1731</v>
      </c>
      <c r="D11" s="72" t="s">
        <v>67</v>
      </c>
      <c r="E11" s="63"/>
      <c r="F11" s="68"/>
      <c r="G11" s="68"/>
      <c r="H11" s="35"/>
      <c r="I11" s="22"/>
      <c r="J11" s="22"/>
      <c r="K11" s="22"/>
      <c r="L11" s="22"/>
      <c r="M11" s="22"/>
      <c r="N11" s="43"/>
      <c r="O11" s="20">
        <f t="shared" si="1"/>
        <v>0</v>
      </c>
      <c r="P11" s="21">
        <f t="shared" si="2"/>
        <v>0</v>
      </c>
      <c r="Q11" s="21">
        <f t="shared" si="3"/>
        <v>0</v>
      </c>
      <c r="S11" s="158">
        <v>1590</v>
      </c>
      <c r="T11" s="72" t="s">
        <v>49</v>
      </c>
      <c r="U11" s="72">
        <f>SUMIF(C3:C41,"1590",Q3:Q41)</f>
        <v>0</v>
      </c>
      <c r="V11" s="95"/>
      <c r="W11" s="159">
        <f>SUMIF(C3:C41,"1590",O3:O41)</f>
        <v>0</v>
      </c>
    </row>
    <row r="12" spans="1:23" ht="15.75" thickBot="1">
      <c r="A12" s="22" t="str">
        <f t="shared" si="0"/>
        <v>NO</v>
      </c>
      <c r="B12" s="22" t="s">
        <v>441</v>
      </c>
      <c r="C12" s="72">
        <v>2057</v>
      </c>
      <c r="D12" s="72" t="s">
        <v>101</v>
      </c>
      <c r="E12" s="24"/>
      <c r="F12" s="46">
        <v>15</v>
      </c>
      <c r="G12" s="68"/>
      <c r="H12" s="35"/>
      <c r="I12" s="22"/>
      <c r="J12" s="22"/>
      <c r="K12" s="22"/>
      <c r="L12" s="22"/>
      <c r="M12" s="22"/>
      <c r="N12" s="43"/>
      <c r="O12" s="20">
        <f t="shared" si="1"/>
        <v>15</v>
      </c>
      <c r="P12" s="21">
        <f t="shared" si="2"/>
        <v>1</v>
      </c>
      <c r="Q12" s="21">
        <f t="shared" si="3"/>
        <v>15</v>
      </c>
      <c r="S12" s="72"/>
      <c r="T12" s="72"/>
      <c r="U12" s="72"/>
      <c r="V12" s="95"/>
      <c r="W12" s="159"/>
    </row>
    <row r="13" spans="1:23" ht="16.5" thickBot="1">
      <c r="A13" s="22" t="str">
        <f t="shared" si="0"/>
        <v>NO</v>
      </c>
      <c r="B13" s="119"/>
      <c r="C13" s="94">
        <v>1180</v>
      </c>
      <c r="D13" s="194" t="s">
        <v>45</v>
      </c>
      <c r="E13" s="63"/>
      <c r="F13" s="56"/>
      <c r="G13" s="30"/>
      <c r="H13" s="36"/>
      <c r="I13" s="60"/>
      <c r="J13" s="60"/>
      <c r="K13" s="60"/>
      <c r="L13" s="60"/>
      <c r="M13" s="60"/>
      <c r="N13" s="49"/>
      <c r="O13" s="20">
        <f t="shared" si="1"/>
        <v>0</v>
      </c>
      <c r="P13" s="21">
        <f t="shared" si="2"/>
        <v>0</v>
      </c>
      <c r="Q13" s="21">
        <f t="shared" si="3"/>
        <v>0</v>
      </c>
      <c r="S13" s="94">
        <v>1862</v>
      </c>
      <c r="T13" s="94" t="s">
        <v>123</v>
      </c>
      <c r="U13" s="72">
        <f>SUMIF(C3:C41,"1862",Q3:Q41)</f>
        <v>0</v>
      </c>
      <c r="V13" s="95"/>
      <c r="W13" s="159">
        <f>SUMIF(C3:C41,"1862",O3:O41)</f>
        <v>0</v>
      </c>
    </row>
    <row r="14" spans="1:23" ht="15.75" thickBot="1">
      <c r="A14" s="22" t="str">
        <f t="shared" si="0"/>
        <v>NO</v>
      </c>
      <c r="B14" s="125"/>
      <c r="C14" s="97">
        <v>1731</v>
      </c>
      <c r="D14" s="97" t="s">
        <v>67</v>
      </c>
      <c r="E14" s="63"/>
      <c r="F14" s="56"/>
      <c r="G14" s="30"/>
      <c r="H14" s="36"/>
      <c r="I14" s="60"/>
      <c r="J14" s="60"/>
      <c r="K14" s="60"/>
      <c r="L14" s="60"/>
      <c r="M14" s="60"/>
      <c r="N14" s="49"/>
      <c r="O14" s="20">
        <f t="shared" si="1"/>
        <v>0</v>
      </c>
      <c r="P14" s="21">
        <f t="shared" si="2"/>
        <v>0</v>
      </c>
      <c r="Q14" s="21">
        <f t="shared" si="3"/>
        <v>0</v>
      </c>
      <c r="S14" s="158">
        <v>1843</v>
      </c>
      <c r="T14" s="72" t="s">
        <v>50</v>
      </c>
      <c r="U14" s="72">
        <f>SUMIF(C3:C41,"1843",Q3:Q41)</f>
        <v>0</v>
      </c>
      <c r="V14" s="95"/>
      <c r="W14" s="159">
        <f>SUMIF(C3:C41,"1843",O3:O41)</f>
        <v>0</v>
      </c>
    </row>
    <row r="15" spans="1:23" ht="15.75" thickBot="1">
      <c r="A15" s="22" t="str">
        <f t="shared" si="0"/>
        <v>NO</v>
      </c>
      <c r="B15" s="125" t="s">
        <v>442</v>
      </c>
      <c r="C15" s="72">
        <v>2069</v>
      </c>
      <c r="D15" s="72" t="s">
        <v>100</v>
      </c>
      <c r="E15" s="63"/>
      <c r="F15" s="56">
        <v>12</v>
      </c>
      <c r="G15" s="30"/>
      <c r="H15" s="36"/>
      <c r="I15" s="60"/>
      <c r="J15" s="60"/>
      <c r="K15" s="60"/>
      <c r="L15" s="60"/>
      <c r="M15" s="60"/>
      <c r="N15" s="49"/>
      <c r="O15" s="20">
        <f t="shared" si="1"/>
        <v>12</v>
      </c>
      <c r="P15" s="21">
        <f t="shared" si="2"/>
        <v>1</v>
      </c>
      <c r="Q15" s="21">
        <f t="shared" si="3"/>
        <v>12</v>
      </c>
      <c r="S15" s="158">
        <v>1317</v>
      </c>
      <c r="T15" s="72" t="s">
        <v>51</v>
      </c>
      <c r="U15" s="72">
        <f>SUMIF(C3:C41,"1317",Q3:Q41)</f>
        <v>0</v>
      </c>
      <c r="V15" s="95"/>
      <c r="W15" s="159">
        <f>SUMIF(C3:C41,"1317",O3:O41)</f>
        <v>0</v>
      </c>
    </row>
    <row r="16" spans="1:23" ht="15.75" thickBot="1">
      <c r="A16" s="22" t="str">
        <f t="shared" si="0"/>
        <v>NO</v>
      </c>
      <c r="B16" s="60"/>
      <c r="C16" s="227">
        <v>1589</v>
      </c>
      <c r="D16" s="227" t="s">
        <v>48</v>
      </c>
      <c r="E16" s="29"/>
      <c r="F16" s="68"/>
      <c r="G16" s="68"/>
      <c r="H16" s="35"/>
      <c r="I16" s="22"/>
      <c r="J16" s="22"/>
      <c r="K16" s="22"/>
      <c r="L16" s="22"/>
      <c r="M16" s="22"/>
      <c r="N16" s="43"/>
      <c r="O16" s="20">
        <f t="shared" si="1"/>
        <v>0</v>
      </c>
      <c r="P16" s="21">
        <f t="shared" si="2"/>
        <v>0</v>
      </c>
      <c r="Q16" s="21">
        <f t="shared" si="3"/>
        <v>0</v>
      </c>
      <c r="S16" s="158"/>
      <c r="T16" s="72"/>
      <c r="U16" s="72">
        <f>SUMIF(C3:C41,"87",Q3:Q41)</f>
        <v>0</v>
      </c>
      <c r="V16" s="95"/>
      <c r="W16" s="159">
        <f>SUMIF(C3:C41,"87",O3:O41)</f>
        <v>0</v>
      </c>
    </row>
    <row r="17" spans="1:23" ht="15.75" thickBot="1">
      <c r="A17" s="22" t="str">
        <f t="shared" si="0"/>
        <v>NO</v>
      </c>
      <c r="B17" s="125"/>
      <c r="C17" s="97">
        <v>1590</v>
      </c>
      <c r="D17" s="97" t="s">
        <v>49</v>
      </c>
      <c r="E17" s="63"/>
      <c r="F17" s="56"/>
      <c r="G17" s="30"/>
      <c r="H17" s="36"/>
      <c r="I17" s="36"/>
      <c r="J17" s="36"/>
      <c r="K17" s="36"/>
      <c r="L17" s="36"/>
      <c r="M17" s="36"/>
      <c r="N17" s="36"/>
      <c r="O17" s="20">
        <f t="shared" si="1"/>
        <v>0</v>
      </c>
      <c r="P17" s="21">
        <f t="shared" si="2"/>
        <v>0</v>
      </c>
      <c r="Q17" s="21">
        <f t="shared" si="3"/>
        <v>0</v>
      </c>
      <c r="S17" s="158">
        <v>1886</v>
      </c>
      <c r="T17" s="72" t="s">
        <v>52</v>
      </c>
      <c r="U17" s="72">
        <f>SUMIF(C3:C41,"1886",Q3:Q41)</f>
        <v>0</v>
      </c>
      <c r="V17" s="95"/>
      <c r="W17" s="159">
        <f>SUMIF(C3:C41,"1886",O3:O41)</f>
        <v>0</v>
      </c>
    </row>
    <row r="18" spans="1:23" ht="15.75" thickBot="1">
      <c r="A18" s="22" t="str">
        <f aca="true" t="shared" si="4" ref="A18:A33">IF(P18&lt;2,"NO","SI")</f>
        <v>NO</v>
      </c>
      <c r="B18" s="22"/>
      <c r="C18" s="86">
        <v>1589</v>
      </c>
      <c r="D18" s="86" t="s">
        <v>48</v>
      </c>
      <c r="E18" s="24"/>
      <c r="F18" s="68"/>
      <c r="G18" s="68"/>
      <c r="H18" s="35"/>
      <c r="I18" s="35"/>
      <c r="J18" s="35"/>
      <c r="K18" s="35"/>
      <c r="L18" s="35"/>
      <c r="M18" s="35"/>
      <c r="N18" s="35"/>
      <c r="O18" s="20">
        <f t="shared" si="1"/>
        <v>0</v>
      </c>
      <c r="P18" s="21">
        <f aca="true" t="shared" si="5" ref="P18:P41">COUNTA(E18:N18)</f>
        <v>0</v>
      </c>
      <c r="Q18" s="21">
        <f aca="true" t="shared" si="6" ref="Q18:Q41">IF(P18&gt;=0,O18,0)</f>
        <v>0</v>
      </c>
      <c r="S18" s="158">
        <v>1755</v>
      </c>
      <c r="T18" s="72" t="s">
        <v>53</v>
      </c>
      <c r="U18" s="72">
        <f>SUMIF(C3:C41,"1755",Q3:Q41)</f>
        <v>0</v>
      </c>
      <c r="V18" s="95"/>
      <c r="W18" s="159">
        <f>SUMIF(C3:C41,"1755",O3:O41)</f>
        <v>0</v>
      </c>
    </row>
    <row r="19" spans="1:23" ht="15.75" thickBot="1">
      <c r="A19" s="22" t="str">
        <f t="shared" si="4"/>
        <v>NO</v>
      </c>
      <c r="B19" s="60"/>
      <c r="C19" s="97">
        <v>1843</v>
      </c>
      <c r="D19" s="97" t="s">
        <v>50</v>
      </c>
      <c r="E19" s="29"/>
      <c r="F19" s="56"/>
      <c r="G19" s="30"/>
      <c r="H19" s="36"/>
      <c r="I19" s="36"/>
      <c r="J19" s="36"/>
      <c r="K19" s="36"/>
      <c r="L19" s="36"/>
      <c r="M19" s="36"/>
      <c r="N19" s="36"/>
      <c r="O19" s="20">
        <f t="shared" si="1"/>
        <v>0</v>
      </c>
      <c r="P19" s="21">
        <f t="shared" si="5"/>
        <v>0</v>
      </c>
      <c r="Q19" s="21">
        <f t="shared" si="6"/>
        <v>0</v>
      </c>
      <c r="S19" s="158">
        <v>1819</v>
      </c>
      <c r="T19" s="72" t="s">
        <v>54</v>
      </c>
      <c r="U19" s="72">
        <f>SUMIF(C3:C41,"1819",Q3:Q41)</f>
        <v>0</v>
      </c>
      <c r="V19" s="95"/>
      <c r="W19" s="159">
        <f>SUMIF(C3:C41,"1819",O3:O41)</f>
        <v>0</v>
      </c>
    </row>
    <row r="20" spans="1:23" ht="16.5" thickBot="1">
      <c r="A20" s="22" t="str">
        <f t="shared" si="4"/>
        <v>NO</v>
      </c>
      <c r="B20" s="60" t="s">
        <v>438</v>
      </c>
      <c r="C20" s="137">
        <v>1298</v>
      </c>
      <c r="D20" s="91" t="s">
        <v>77</v>
      </c>
      <c r="E20" s="29"/>
      <c r="F20" s="68">
        <v>60</v>
      </c>
      <c r="G20" s="68"/>
      <c r="H20" s="35"/>
      <c r="I20" s="35"/>
      <c r="J20" s="35"/>
      <c r="K20" s="35"/>
      <c r="L20" s="35"/>
      <c r="M20" s="35"/>
      <c r="N20" s="35"/>
      <c r="O20" s="20">
        <f t="shared" si="1"/>
        <v>60</v>
      </c>
      <c r="P20" s="21">
        <f t="shared" si="5"/>
        <v>1</v>
      </c>
      <c r="Q20" s="21">
        <f t="shared" si="6"/>
        <v>60</v>
      </c>
      <c r="S20" s="158">
        <v>1298</v>
      </c>
      <c r="T20" s="72" t="s">
        <v>55</v>
      </c>
      <c r="U20" s="72">
        <f>SUMIF(C3:C41,"1298",Q3:Q41)</f>
        <v>60</v>
      </c>
      <c r="V20" s="95"/>
      <c r="W20" s="159">
        <f>SUMIF(C3:C41,"1298",O3:O41)</f>
        <v>60</v>
      </c>
    </row>
    <row r="21" spans="1:23" ht="16.5" thickBot="1">
      <c r="A21" s="22" t="str">
        <f t="shared" si="4"/>
        <v>NO</v>
      </c>
      <c r="B21" s="125"/>
      <c r="C21" s="94"/>
      <c r="D21" s="94"/>
      <c r="E21" s="63"/>
      <c r="F21" s="56"/>
      <c r="G21" s="30"/>
      <c r="H21" s="36"/>
      <c r="I21" s="36"/>
      <c r="J21" s="36"/>
      <c r="K21" s="36"/>
      <c r="L21" s="36"/>
      <c r="M21" s="36"/>
      <c r="N21" s="36"/>
      <c r="O21" s="20">
        <f t="shared" si="1"/>
        <v>0</v>
      </c>
      <c r="P21" s="21">
        <f t="shared" si="5"/>
        <v>0</v>
      </c>
      <c r="Q21" s="21">
        <f t="shared" si="6"/>
        <v>0</v>
      </c>
      <c r="S21" s="158">
        <v>1887</v>
      </c>
      <c r="T21" s="72" t="s">
        <v>56</v>
      </c>
      <c r="U21" s="72">
        <f>SUMIF(C3:C41,"1887",Q3:Q41)</f>
        <v>0</v>
      </c>
      <c r="V21" s="95"/>
      <c r="W21" s="159">
        <f>SUMIF(C3:C41,"1887",O3:O41)</f>
        <v>0</v>
      </c>
    </row>
    <row r="22" spans="1:23" ht="16.5" thickBot="1">
      <c r="A22" s="22" t="str">
        <f t="shared" si="4"/>
        <v>NO</v>
      </c>
      <c r="B22" s="22"/>
      <c r="C22" s="169"/>
      <c r="D22" s="93"/>
      <c r="E22" s="24"/>
      <c r="F22" s="46"/>
      <c r="G22" s="25"/>
      <c r="H22" s="35"/>
      <c r="I22" s="35"/>
      <c r="J22" s="35"/>
      <c r="K22" s="35"/>
      <c r="L22" s="35"/>
      <c r="M22" s="35"/>
      <c r="N22" s="35"/>
      <c r="O22" s="20">
        <f t="shared" si="1"/>
        <v>0</v>
      </c>
      <c r="P22" s="21">
        <f t="shared" si="5"/>
        <v>0</v>
      </c>
      <c r="Q22" s="21">
        <f t="shared" si="6"/>
        <v>0</v>
      </c>
      <c r="S22" s="133">
        <v>1930</v>
      </c>
      <c r="T22" s="94" t="s">
        <v>73</v>
      </c>
      <c r="U22" s="72">
        <f>SUMIF(A3:A49,"1930",Q3:Q50)</f>
        <v>0</v>
      </c>
      <c r="V22" s="95"/>
      <c r="W22" s="159">
        <f>SUMIF(A3:A49,"1930",O3:O50)</f>
        <v>0</v>
      </c>
    </row>
    <row r="23" spans="1:23" ht="15.75" thickBot="1">
      <c r="A23" s="22" t="str">
        <f t="shared" si="4"/>
        <v>NO</v>
      </c>
      <c r="B23" s="60"/>
      <c r="E23" s="29"/>
      <c r="F23" s="56"/>
      <c r="G23" s="30"/>
      <c r="H23" s="36"/>
      <c r="I23" s="36"/>
      <c r="J23" s="36"/>
      <c r="K23" s="36"/>
      <c r="L23" s="36"/>
      <c r="M23" s="36"/>
      <c r="N23" s="36"/>
      <c r="O23" s="20">
        <f t="shared" si="1"/>
        <v>0</v>
      </c>
      <c r="P23" s="21">
        <f t="shared" si="5"/>
        <v>0</v>
      </c>
      <c r="Q23" s="21">
        <f t="shared" si="6"/>
        <v>0</v>
      </c>
      <c r="S23" s="158">
        <v>1756</v>
      </c>
      <c r="T23" s="72" t="s">
        <v>57</v>
      </c>
      <c r="U23" s="72">
        <f>SUMIF(C3:C41,"1756",Q3:Q41)</f>
        <v>0</v>
      </c>
      <c r="V23" s="95"/>
      <c r="W23" s="159">
        <f>SUMIF(C3:C41,"1756",O3:O41)</f>
        <v>0</v>
      </c>
    </row>
    <row r="24" spans="1:23" ht="15.75" thickBot="1">
      <c r="A24" s="22" t="str">
        <f t="shared" si="4"/>
        <v>NO</v>
      </c>
      <c r="B24" s="60"/>
      <c r="E24" s="29"/>
      <c r="F24" s="56"/>
      <c r="G24" s="30"/>
      <c r="H24" s="36"/>
      <c r="I24" s="36"/>
      <c r="J24" s="36"/>
      <c r="K24" s="36"/>
      <c r="L24" s="36"/>
      <c r="M24" s="36"/>
      <c r="N24" s="36"/>
      <c r="O24" s="20">
        <f t="shared" si="1"/>
        <v>0</v>
      </c>
      <c r="P24" s="21">
        <f t="shared" si="5"/>
        <v>0</v>
      </c>
      <c r="Q24" s="21">
        <f t="shared" si="6"/>
        <v>0</v>
      </c>
      <c r="S24" s="158">
        <v>1177</v>
      </c>
      <c r="T24" s="72" t="s">
        <v>58</v>
      </c>
      <c r="U24" s="72">
        <f>SUMIF(C3:C41,"1177",Q3:Q41)</f>
        <v>0</v>
      </c>
      <c r="V24" s="95"/>
      <c r="W24" s="159">
        <f>SUMIF(C3:C41,"1177",O3:O41)</f>
        <v>0</v>
      </c>
    </row>
    <row r="25" spans="1:23" ht="15.75" thickBot="1">
      <c r="A25" s="22" t="str">
        <f t="shared" si="4"/>
        <v>NO</v>
      </c>
      <c r="B25" s="125"/>
      <c r="C25" s="127"/>
      <c r="D25" s="127"/>
      <c r="E25" s="63"/>
      <c r="F25" s="68"/>
      <c r="G25" s="68"/>
      <c r="H25" s="35"/>
      <c r="I25" s="35"/>
      <c r="J25" s="35"/>
      <c r="K25" s="35"/>
      <c r="L25" s="35"/>
      <c r="M25" s="35"/>
      <c r="N25" s="35"/>
      <c r="O25" s="20">
        <f t="shared" si="1"/>
        <v>0</v>
      </c>
      <c r="P25" s="21">
        <f t="shared" si="5"/>
        <v>0</v>
      </c>
      <c r="Q25" s="21">
        <f t="shared" si="6"/>
        <v>0</v>
      </c>
      <c r="S25" s="158">
        <v>1266</v>
      </c>
      <c r="T25" s="72" t="s">
        <v>59</v>
      </c>
      <c r="U25" s="72">
        <f>SUMIF(C3:C41,"1266",Q3:Q41)</f>
        <v>0</v>
      </c>
      <c r="V25" s="95"/>
      <c r="W25" s="159">
        <f>SUMIF(C3:C41,"1266",O3:O41)</f>
        <v>0</v>
      </c>
    </row>
    <row r="26" spans="1:23" ht="15.75" thickBot="1">
      <c r="A26" s="22" t="str">
        <f t="shared" si="4"/>
        <v>NO</v>
      </c>
      <c r="B26" s="60"/>
      <c r="E26" s="29"/>
      <c r="F26" s="56"/>
      <c r="G26" s="30"/>
      <c r="H26" s="36"/>
      <c r="I26" s="36"/>
      <c r="J26" s="36"/>
      <c r="K26" s="36"/>
      <c r="L26" s="36"/>
      <c r="M26" s="36"/>
      <c r="N26" s="36"/>
      <c r="O26" s="20">
        <f t="shared" si="1"/>
        <v>0</v>
      </c>
      <c r="P26" s="21">
        <f t="shared" si="5"/>
        <v>0</v>
      </c>
      <c r="Q26" s="21">
        <f t="shared" si="6"/>
        <v>0</v>
      </c>
      <c r="S26" s="158">
        <v>1757</v>
      </c>
      <c r="T26" s="72" t="s">
        <v>60</v>
      </c>
      <c r="U26" s="72">
        <f>SUMIF(C3:C41,"1757",Q3:Q41)</f>
        <v>0</v>
      </c>
      <c r="V26" s="95"/>
      <c r="W26" s="159">
        <f>SUMIF(C3:C41,"1757",O3:O41)</f>
        <v>0</v>
      </c>
    </row>
    <row r="27" spans="1:23" ht="15.75" thickBot="1">
      <c r="A27" s="22" t="str">
        <f t="shared" si="4"/>
        <v>NO</v>
      </c>
      <c r="B27" s="60"/>
      <c r="E27" s="29"/>
      <c r="F27" s="56"/>
      <c r="G27" s="30"/>
      <c r="H27" s="36"/>
      <c r="I27" s="36"/>
      <c r="J27" s="36"/>
      <c r="K27" s="36"/>
      <c r="L27" s="36"/>
      <c r="M27" s="36"/>
      <c r="N27" s="36"/>
      <c r="O27" s="20">
        <f t="shared" si="1"/>
        <v>0</v>
      </c>
      <c r="P27" s="21">
        <f t="shared" si="5"/>
        <v>0</v>
      </c>
      <c r="Q27" s="21">
        <f t="shared" si="6"/>
        <v>0</v>
      </c>
      <c r="S27" s="158">
        <v>1760</v>
      </c>
      <c r="T27" s="72" t="s">
        <v>61</v>
      </c>
      <c r="U27" s="72">
        <f>SUMIF(C3:C41,"1760",Q3:Q41)</f>
        <v>0</v>
      </c>
      <c r="V27" s="95"/>
      <c r="W27" s="159">
        <f>SUMIF(C3:C41,"1760",O3:O41)</f>
        <v>0</v>
      </c>
    </row>
    <row r="28" spans="1:23" ht="15.75" thickBot="1">
      <c r="A28" s="22" t="str">
        <f t="shared" si="4"/>
        <v>NO</v>
      </c>
      <c r="B28" s="60"/>
      <c r="E28" s="29"/>
      <c r="F28" s="56"/>
      <c r="G28" s="30"/>
      <c r="H28" s="36"/>
      <c r="I28" s="36"/>
      <c r="J28" s="36"/>
      <c r="K28" s="36"/>
      <c r="L28" s="36"/>
      <c r="M28" s="36"/>
      <c r="N28" s="36"/>
      <c r="O28" s="20">
        <f t="shared" si="1"/>
        <v>0</v>
      </c>
      <c r="P28" s="21">
        <f t="shared" si="5"/>
        <v>0</v>
      </c>
      <c r="Q28" s="21">
        <f t="shared" si="6"/>
        <v>0</v>
      </c>
      <c r="S28" s="158">
        <v>1988</v>
      </c>
      <c r="T28" s="72" t="s">
        <v>117</v>
      </c>
      <c r="U28" s="72">
        <f>SUMIF(C3:C51,"1988",Q3:Q51)</f>
        <v>0</v>
      </c>
      <c r="V28" s="95"/>
      <c r="W28" s="159">
        <f>SUMIF(C3:C41,"1988",O3:O41)</f>
        <v>0</v>
      </c>
    </row>
    <row r="29" spans="1:23" ht="15.75" thickBot="1">
      <c r="A29" s="22" t="str">
        <f t="shared" si="4"/>
        <v>NO</v>
      </c>
      <c r="B29" s="60"/>
      <c r="E29" s="29"/>
      <c r="F29" s="56"/>
      <c r="G29" s="30"/>
      <c r="H29" s="36"/>
      <c r="I29" s="36"/>
      <c r="J29" s="36"/>
      <c r="K29" s="36"/>
      <c r="L29" s="36"/>
      <c r="M29" s="36"/>
      <c r="N29" s="36"/>
      <c r="O29" s="20">
        <f t="shared" si="1"/>
        <v>0</v>
      </c>
      <c r="P29" s="21">
        <f t="shared" si="5"/>
        <v>0</v>
      </c>
      <c r="Q29" s="21">
        <f t="shared" si="6"/>
        <v>0</v>
      </c>
      <c r="S29" s="158">
        <v>1731</v>
      </c>
      <c r="T29" s="72" t="s">
        <v>67</v>
      </c>
      <c r="U29" s="72">
        <f>SUMIF(C3:C43,"1731",Q3:Q43)</f>
        <v>0</v>
      </c>
      <c r="V29" s="95"/>
      <c r="W29" s="159">
        <f>SUMIF(C3:C41,"1731",O3:O41)</f>
        <v>0</v>
      </c>
    </row>
    <row r="30" spans="1:23" ht="15.75" thickBot="1">
      <c r="A30" s="22" t="str">
        <f t="shared" si="4"/>
        <v>NO</v>
      </c>
      <c r="B30" s="60"/>
      <c r="E30" s="29"/>
      <c r="F30" s="56"/>
      <c r="G30" s="30"/>
      <c r="H30" s="36"/>
      <c r="I30" s="36"/>
      <c r="J30" s="36"/>
      <c r="K30" s="36"/>
      <c r="L30" s="36"/>
      <c r="M30" s="36"/>
      <c r="N30" s="36"/>
      <c r="O30" s="20">
        <f t="shared" si="1"/>
        <v>0</v>
      </c>
      <c r="P30" s="21">
        <f t="shared" si="5"/>
        <v>0</v>
      </c>
      <c r="Q30" s="21">
        <f t="shared" si="6"/>
        <v>0</v>
      </c>
      <c r="S30" s="158">
        <v>1773</v>
      </c>
      <c r="T30" s="72" t="s">
        <v>68</v>
      </c>
      <c r="U30" s="72">
        <f>SUMIF(C3:C44,"1773",Q3:Q44)</f>
        <v>0</v>
      </c>
      <c r="V30" s="95"/>
      <c r="W30" s="159">
        <f>SUMIF(C3:C41,"1773",O3:O41)</f>
        <v>0</v>
      </c>
    </row>
    <row r="31" spans="1:23" ht="15.75" thickBot="1">
      <c r="A31" s="22" t="str">
        <f t="shared" si="4"/>
        <v>NO</v>
      </c>
      <c r="B31" s="60"/>
      <c r="E31" s="29"/>
      <c r="F31" s="56"/>
      <c r="G31" s="30"/>
      <c r="H31" s="36"/>
      <c r="I31" s="36"/>
      <c r="J31" s="36"/>
      <c r="K31" s="36"/>
      <c r="L31" s="36"/>
      <c r="M31" s="36"/>
      <c r="N31" s="36"/>
      <c r="O31" s="20">
        <f t="shared" si="1"/>
        <v>0</v>
      </c>
      <c r="P31" s="21">
        <f t="shared" si="5"/>
        <v>0</v>
      </c>
      <c r="Q31" s="21">
        <f t="shared" si="6"/>
        <v>0</v>
      </c>
      <c r="S31" s="158">
        <v>1347</v>
      </c>
      <c r="T31" s="72" t="s">
        <v>70</v>
      </c>
      <c r="U31" s="72">
        <f>SUMIF(C3:C45,"1347",Q3:Q45)</f>
        <v>0</v>
      </c>
      <c r="V31" s="95"/>
      <c r="W31" s="159">
        <f>SUMIF(C3:C42,"1347",O3:O42)</f>
        <v>0</v>
      </c>
    </row>
    <row r="32" spans="1:23" ht="15.75" thickBot="1">
      <c r="A32" s="22" t="str">
        <f t="shared" si="4"/>
        <v>NO</v>
      </c>
      <c r="B32" s="125"/>
      <c r="C32" s="127"/>
      <c r="D32" s="127"/>
      <c r="E32" s="63"/>
      <c r="F32" s="68"/>
      <c r="G32" s="68"/>
      <c r="H32" s="35"/>
      <c r="I32" s="35"/>
      <c r="J32" s="35"/>
      <c r="K32" s="35"/>
      <c r="L32" s="35"/>
      <c r="M32" s="35"/>
      <c r="N32" s="35"/>
      <c r="O32" s="20">
        <f t="shared" si="1"/>
        <v>0</v>
      </c>
      <c r="P32" s="21">
        <f t="shared" si="5"/>
        <v>0</v>
      </c>
      <c r="Q32" s="21">
        <f t="shared" si="6"/>
        <v>0</v>
      </c>
      <c r="S32" s="158">
        <v>1880</v>
      </c>
      <c r="T32" s="72" t="s">
        <v>72</v>
      </c>
      <c r="U32" s="72">
        <f>SUMIF(C3:C46,"1880",Q3:Q46)</f>
        <v>0</v>
      </c>
      <c r="V32" s="95"/>
      <c r="W32" s="159">
        <f>SUMIF(C3:C43,"1880",O3:O43)</f>
        <v>0</v>
      </c>
    </row>
    <row r="33" spans="1:23" ht="15.75" thickBot="1">
      <c r="A33" s="22" t="str">
        <f t="shared" si="4"/>
        <v>NO</v>
      </c>
      <c r="B33" s="22"/>
      <c r="C33" s="72"/>
      <c r="D33" s="72"/>
      <c r="E33" s="24"/>
      <c r="F33" s="46"/>
      <c r="G33" s="46"/>
      <c r="H33" s="35"/>
      <c r="I33" s="35"/>
      <c r="J33" s="35"/>
      <c r="K33" s="35"/>
      <c r="L33" s="35"/>
      <c r="M33" s="35"/>
      <c r="N33" s="35"/>
      <c r="O33" s="20">
        <f t="shared" si="1"/>
        <v>0</v>
      </c>
      <c r="P33" s="21">
        <f t="shared" si="5"/>
        <v>0</v>
      </c>
      <c r="Q33" s="21">
        <f t="shared" si="6"/>
        <v>0</v>
      </c>
      <c r="S33" s="158">
        <v>1415</v>
      </c>
      <c r="T33" s="72" t="s">
        <v>112</v>
      </c>
      <c r="U33" s="72">
        <f>SUMIF(C4:C47,"1415",Q4:Q47)</f>
        <v>0</v>
      </c>
      <c r="V33" s="95"/>
      <c r="W33" s="159">
        <f>SUMIF(C3:C44,"1883",O3:O44)</f>
        <v>0</v>
      </c>
    </row>
    <row r="34" spans="1:23" ht="15.75" thickBot="1">
      <c r="A34" s="35"/>
      <c r="B34" s="60"/>
      <c r="E34" s="29"/>
      <c r="F34" s="56"/>
      <c r="G34" s="30"/>
      <c r="H34" s="36"/>
      <c r="I34" s="36"/>
      <c r="J34" s="36"/>
      <c r="K34" s="36"/>
      <c r="L34" s="36"/>
      <c r="M34" s="36"/>
      <c r="N34" s="36"/>
      <c r="O34" s="20">
        <f t="shared" si="1"/>
        <v>0</v>
      </c>
      <c r="P34" s="21">
        <f t="shared" si="5"/>
        <v>0</v>
      </c>
      <c r="Q34" s="21">
        <f t="shared" si="6"/>
        <v>0</v>
      </c>
      <c r="S34" s="158">
        <v>2027</v>
      </c>
      <c r="T34" s="72" t="s">
        <v>86</v>
      </c>
      <c r="U34" s="72">
        <f>SUMIF(C3:C66,"2027",Q3:Q66)</f>
        <v>0</v>
      </c>
      <c r="V34" s="95"/>
      <c r="W34" s="159">
        <f>SUMIF(C3:C45,"2027",O3:O45)</f>
        <v>0</v>
      </c>
    </row>
    <row r="35" spans="1:23" ht="15.75" thickBot="1">
      <c r="A35" s="36"/>
      <c r="B35" s="60"/>
      <c r="E35" s="29"/>
      <c r="F35" s="56"/>
      <c r="G35" s="30"/>
      <c r="H35" s="36"/>
      <c r="I35" s="36"/>
      <c r="J35" s="36"/>
      <c r="K35" s="36"/>
      <c r="L35" s="36"/>
      <c r="M35" s="36"/>
      <c r="N35" s="36"/>
      <c r="O35" s="20">
        <f t="shared" si="1"/>
        <v>0</v>
      </c>
      <c r="P35" s="21">
        <f t="shared" si="5"/>
        <v>0</v>
      </c>
      <c r="Q35" s="21">
        <f t="shared" si="6"/>
        <v>0</v>
      </c>
      <c r="S35" s="158">
        <v>1132</v>
      </c>
      <c r="T35" s="72" t="s">
        <v>114</v>
      </c>
      <c r="U35" s="72">
        <f>SUMIF(C4:C67,"1132",Q4:Q67)</f>
        <v>0</v>
      </c>
      <c r="V35" s="95"/>
      <c r="W35" s="159">
        <f>SUMIF(C3:C46,"1132",O3:O46)</f>
        <v>0</v>
      </c>
    </row>
    <row r="36" spans="1:23" ht="15.75" thickBot="1">
      <c r="A36" s="36"/>
      <c r="B36" s="60"/>
      <c r="E36" s="29"/>
      <c r="F36" s="56"/>
      <c r="G36" s="30"/>
      <c r="H36" s="36"/>
      <c r="I36" s="36"/>
      <c r="J36" s="36"/>
      <c r="K36" s="36"/>
      <c r="L36" s="36"/>
      <c r="M36" s="36"/>
      <c r="N36" s="36"/>
      <c r="O36" s="20">
        <f t="shared" si="1"/>
        <v>0</v>
      </c>
      <c r="P36" s="21">
        <f t="shared" si="5"/>
        <v>0</v>
      </c>
      <c r="Q36" s="21">
        <f t="shared" si="6"/>
        <v>0</v>
      </c>
      <c r="S36" s="158">
        <v>1864</v>
      </c>
      <c r="T36" s="72" t="s">
        <v>97</v>
      </c>
      <c r="U36" s="72">
        <f>SUMIF(C3:C68,"1864",Q3:Q68)</f>
        <v>0</v>
      </c>
      <c r="V36" s="95"/>
      <c r="W36" s="159">
        <f>SUMIF(C3:C47,"1864",O3:O47)</f>
        <v>0</v>
      </c>
    </row>
    <row r="37" spans="1:23" ht="15.75" thickBot="1">
      <c r="A37" s="36"/>
      <c r="B37" s="60"/>
      <c r="E37" s="29"/>
      <c r="F37" s="56"/>
      <c r="G37" s="30"/>
      <c r="H37" s="36"/>
      <c r="I37" s="36"/>
      <c r="J37" s="36"/>
      <c r="K37" s="36"/>
      <c r="L37" s="36"/>
      <c r="M37" s="36"/>
      <c r="N37" s="36"/>
      <c r="O37" s="20">
        <f t="shared" si="1"/>
        <v>0</v>
      </c>
      <c r="P37" s="21">
        <f t="shared" si="5"/>
        <v>0</v>
      </c>
      <c r="Q37" s="21">
        <f t="shared" si="6"/>
        <v>0</v>
      </c>
      <c r="S37" s="158">
        <v>2029</v>
      </c>
      <c r="T37" s="72" t="s">
        <v>93</v>
      </c>
      <c r="U37" s="72">
        <f>SUMIF(C3:C69,"2029",Q3:Q69)</f>
        <v>0</v>
      </c>
      <c r="V37" s="95"/>
      <c r="W37" s="159">
        <f>SUMIF(C3:C48,"1098",O3:O48)</f>
        <v>0</v>
      </c>
    </row>
    <row r="38" spans="1:23" ht="15.75" thickBot="1">
      <c r="A38" s="36"/>
      <c r="B38" s="60"/>
      <c r="E38" s="29"/>
      <c r="F38" s="56"/>
      <c r="G38" s="30"/>
      <c r="H38" s="36"/>
      <c r="I38" s="36"/>
      <c r="J38" s="36"/>
      <c r="K38" s="36"/>
      <c r="L38" s="36"/>
      <c r="M38" s="36"/>
      <c r="N38" s="36"/>
      <c r="O38" s="20">
        <f t="shared" si="1"/>
        <v>0</v>
      </c>
      <c r="P38" s="21">
        <f t="shared" si="5"/>
        <v>0</v>
      </c>
      <c r="Q38" s="21">
        <f t="shared" si="6"/>
        <v>0</v>
      </c>
      <c r="S38" s="158">
        <v>2069</v>
      </c>
      <c r="T38" s="72" t="s">
        <v>100</v>
      </c>
      <c r="U38" s="72">
        <f>SUMIF(C3:C70,"2069",Q3:Q70)</f>
        <v>12</v>
      </c>
      <c r="V38" s="95"/>
      <c r="W38" s="159">
        <f>SUMIF(C4:C63,"2069",O4:O63)</f>
        <v>12</v>
      </c>
    </row>
    <row r="39" spans="1:23" ht="15.75" thickBot="1">
      <c r="A39" s="36"/>
      <c r="B39" s="60"/>
      <c r="E39" s="29"/>
      <c r="F39" s="56"/>
      <c r="G39" s="30"/>
      <c r="H39" s="36"/>
      <c r="I39" s="36"/>
      <c r="J39" s="36"/>
      <c r="K39" s="36"/>
      <c r="L39" s="36"/>
      <c r="M39" s="36"/>
      <c r="N39" s="36"/>
      <c r="O39" s="20">
        <f t="shared" si="1"/>
        <v>0</v>
      </c>
      <c r="P39" s="21">
        <f t="shared" si="5"/>
        <v>0</v>
      </c>
      <c r="Q39" s="21">
        <f t="shared" si="6"/>
        <v>0</v>
      </c>
      <c r="S39" s="158">
        <v>2057</v>
      </c>
      <c r="T39" s="72" t="s">
        <v>101</v>
      </c>
      <c r="U39" s="72">
        <f>SUMIF(C3:C71,"2057",Q3:Q71)</f>
        <v>15</v>
      </c>
      <c r="V39" s="95"/>
      <c r="W39" s="159">
        <f>SUMIF(C5:C64,"2057",O5:O64)</f>
        <v>15</v>
      </c>
    </row>
    <row r="40" spans="1:23" ht="15.75" thickBot="1">
      <c r="A40" s="36"/>
      <c r="B40" s="60"/>
      <c r="E40" s="29"/>
      <c r="F40" s="56"/>
      <c r="G40" s="30"/>
      <c r="H40" s="36"/>
      <c r="I40" s="36"/>
      <c r="J40" s="36"/>
      <c r="K40" s="36"/>
      <c r="L40" s="36"/>
      <c r="M40" s="36"/>
      <c r="N40" s="36"/>
      <c r="O40" s="20">
        <f t="shared" si="1"/>
        <v>0</v>
      </c>
      <c r="P40" s="21">
        <f t="shared" si="5"/>
        <v>0</v>
      </c>
      <c r="Q40" s="21">
        <f t="shared" si="6"/>
        <v>0</v>
      </c>
      <c r="S40" s="158">
        <v>1965</v>
      </c>
      <c r="T40" s="72" t="s">
        <v>98</v>
      </c>
      <c r="U40" s="72">
        <f>SUMIF(C3:C72,"1965",Q3:Q72)</f>
        <v>0</v>
      </c>
      <c r="V40" s="95"/>
      <c r="W40" s="159">
        <f>SUMIF(C6:C65,"1965",O6:O65)</f>
        <v>0</v>
      </c>
    </row>
    <row r="41" spans="1:23" ht="15.75" thickBot="1">
      <c r="A41" s="36"/>
      <c r="B41" s="60"/>
      <c r="E41" s="29"/>
      <c r="F41" s="56"/>
      <c r="G41" s="30"/>
      <c r="H41" s="36"/>
      <c r="I41" s="36"/>
      <c r="J41" s="36"/>
      <c r="K41" s="36"/>
      <c r="L41" s="36"/>
      <c r="M41" s="36"/>
      <c r="N41" s="36"/>
      <c r="O41" s="20">
        <f t="shared" si="1"/>
        <v>0</v>
      </c>
      <c r="P41" s="21">
        <f t="shared" si="5"/>
        <v>0</v>
      </c>
      <c r="Q41" s="21">
        <f t="shared" si="6"/>
        <v>0</v>
      </c>
      <c r="U41" s="50">
        <f>SUM(U3:U40)</f>
        <v>267</v>
      </c>
      <c r="W41" s="39">
        <f>SUM(W3:W40)</f>
        <v>267</v>
      </c>
    </row>
    <row r="42" spans="15:17" ht="15">
      <c r="O42" s="51">
        <f>SUM(O3:O41)</f>
        <v>267</v>
      </c>
      <c r="Q42" s="52">
        <f>SUM(Q3:Q41)</f>
        <v>267</v>
      </c>
    </row>
  </sheetData>
  <sheetProtection password="C4AE" sheet="1"/>
  <mergeCells count="1">
    <mergeCell ref="A1:F1"/>
  </mergeCells>
  <conditionalFormatting sqref="A3:A34">
    <cfRule type="containsText" priority="1" dxfId="1" operator="containsText" stopIfTrue="1" text="SI">
      <formula>NOT(ISERROR(SEARCH("SI",A3)))</formula>
    </cfRule>
    <cfRule type="containsText" priority="2" dxfId="0" operator="containsText" stopIfTrue="1" text="NO">
      <formula>NOT(ISERROR(SEARCH("NO",A3)))</formula>
    </cfRule>
  </conditionalFormatting>
  <hyperlinks>
    <hyperlink ref="D4" r:id="rId1" display="javascript:void(0);"/>
    <hyperlink ref="D6" r:id="rId2" display="javascript:void(0);"/>
    <hyperlink ref="D20" r:id="rId3" display="javascript:void(0);"/>
    <hyperlink ref="D5" r:id="rId4" display="javascript:void(0);"/>
  </hyperlinks>
  <printOptions/>
  <pageMargins left="0.75" right="0.75" top="1" bottom="1" header="0.5" footer="0.5"/>
  <pageSetup orientation="portrait" paperSize="9" r:id="rId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76"/>
  <sheetViews>
    <sheetView zoomScale="85" zoomScaleNormal="85" zoomScalePageLayoutView="0" workbookViewId="0" topLeftCell="A1">
      <selection activeCell="U21" sqref="U21"/>
    </sheetView>
  </sheetViews>
  <sheetFormatPr defaultColWidth="9.140625" defaultRowHeight="12.75"/>
  <cols>
    <col min="1" max="1" width="8.7109375" style="1" customWidth="1"/>
    <col min="2" max="2" width="40.421875" style="1" customWidth="1"/>
    <col min="3" max="9" width="10.7109375" style="1" customWidth="1"/>
    <col min="10" max="10" width="10.8515625" style="1" customWidth="1"/>
    <col min="11" max="13" width="10.7109375" style="1" customWidth="1"/>
    <col min="14" max="17" width="10.8515625" style="1" customWidth="1"/>
    <col min="18" max="18" width="41.140625" style="1" customWidth="1"/>
    <col min="19" max="19" width="10.140625" style="272" customWidth="1"/>
  </cols>
  <sheetData>
    <row r="3" spans="1:18" ht="15.75">
      <c r="A3" s="94"/>
      <c r="B3" s="145" t="s">
        <v>3</v>
      </c>
      <c r="C3" s="145" t="s">
        <v>22</v>
      </c>
      <c r="D3" s="145" t="s">
        <v>23</v>
      </c>
      <c r="E3" s="145" t="s">
        <v>24</v>
      </c>
      <c r="F3" s="145" t="s">
        <v>25</v>
      </c>
      <c r="G3" s="145" t="s">
        <v>26</v>
      </c>
      <c r="H3" s="145" t="s">
        <v>27</v>
      </c>
      <c r="I3" s="145" t="s">
        <v>28</v>
      </c>
      <c r="J3" s="145" t="s">
        <v>29</v>
      </c>
      <c r="K3" s="145" t="s">
        <v>30</v>
      </c>
      <c r="L3" s="145" t="s">
        <v>129</v>
      </c>
      <c r="M3" s="145" t="s">
        <v>126</v>
      </c>
      <c r="N3" s="145" t="s">
        <v>125</v>
      </c>
      <c r="O3" s="145" t="s">
        <v>131</v>
      </c>
      <c r="P3" s="145" t="s">
        <v>132</v>
      </c>
      <c r="Q3" s="145" t="s">
        <v>32</v>
      </c>
      <c r="R3" s="94"/>
    </row>
    <row r="4" spans="1:18" ht="15.75">
      <c r="A4" s="94">
        <v>1213</v>
      </c>
      <c r="B4" s="94" t="s">
        <v>43</v>
      </c>
      <c r="C4" s="94">
        <f>('CU M'!W3)</f>
        <v>409</v>
      </c>
      <c r="D4" s="94">
        <f>('CU F'!U3)</f>
        <v>261</v>
      </c>
      <c r="E4" s="94">
        <f>('ES M'!U3)</f>
        <v>227</v>
      </c>
      <c r="F4" s="94">
        <f>('ES F'!U3)</f>
        <v>260</v>
      </c>
      <c r="G4" s="94">
        <f>('RA M'!U3)</f>
        <v>280</v>
      </c>
      <c r="H4" s="94">
        <f>('RA F'!U3)</f>
        <v>202</v>
      </c>
      <c r="I4" s="94">
        <f>('YA M'!U3)</f>
        <v>190</v>
      </c>
      <c r="J4" s="94">
        <f>('YA F'!U3)</f>
        <v>0</v>
      </c>
      <c r="K4" s="94">
        <f>('YB M'!U3)</f>
        <v>23</v>
      </c>
      <c r="L4" s="94">
        <f>('YB F'!U3)</f>
        <v>20</v>
      </c>
      <c r="M4" s="94">
        <f>(MCM!U3)</f>
        <v>180</v>
      </c>
      <c r="N4" s="94">
        <f>(MCF!U3)</f>
        <v>39</v>
      </c>
      <c r="O4" s="94">
        <f>(JUM!U3)</f>
        <v>90</v>
      </c>
      <c r="P4" s="94">
        <f>(JUF!U3)</f>
        <v>0</v>
      </c>
      <c r="Q4" s="94">
        <f aca="true" t="shared" si="0" ref="Q4:Q41">SUM(C4:P4)</f>
        <v>2181</v>
      </c>
      <c r="R4" s="94" t="s">
        <v>43</v>
      </c>
    </row>
    <row r="5" spans="1:18" ht="15.75">
      <c r="A5" s="94">
        <v>1887</v>
      </c>
      <c r="B5" s="94" t="s">
        <v>56</v>
      </c>
      <c r="C5" s="94">
        <f>('CU M'!W21)</f>
        <v>155</v>
      </c>
      <c r="D5" s="94">
        <f>('CU F'!U21)</f>
        <v>389</v>
      </c>
      <c r="E5" s="94">
        <f>('ES M'!U21)</f>
        <v>64</v>
      </c>
      <c r="F5" s="94">
        <f>('ES F'!U21)</f>
        <v>142</v>
      </c>
      <c r="G5" s="94">
        <f>('RA M'!U21)</f>
        <v>193</v>
      </c>
      <c r="H5" s="94">
        <f>('RA F'!U21)</f>
        <v>80</v>
      </c>
      <c r="I5" s="94">
        <f>('YA M'!U21)</f>
        <v>43</v>
      </c>
      <c r="J5" s="94">
        <f>('YA F'!U21)</f>
        <v>70</v>
      </c>
      <c r="K5" s="94">
        <f>('YB M'!U21)</f>
        <v>140</v>
      </c>
      <c r="L5" s="94">
        <f>('YB F'!U21)</f>
        <v>0</v>
      </c>
      <c r="M5" s="94">
        <f>(MCM!U21)</f>
        <v>0</v>
      </c>
      <c r="N5" s="94">
        <f>(MCF!U21)</f>
        <v>300</v>
      </c>
      <c r="O5" s="94">
        <f>(JUM!U21)</f>
        <v>0</v>
      </c>
      <c r="P5" s="94">
        <f>(JUF!U21)</f>
        <v>0</v>
      </c>
      <c r="Q5" s="94">
        <f t="shared" si="0"/>
        <v>1576</v>
      </c>
      <c r="R5" s="94" t="s">
        <v>56</v>
      </c>
    </row>
    <row r="6" spans="1:18" ht="15.75">
      <c r="A6" s="94">
        <v>1174</v>
      </c>
      <c r="B6" s="94" t="s">
        <v>44</v>
      </c>
      <c r="C6" s="94">
        <f>('CU M'!W5)</f>
        <v>69</v>
      </c>
      <c r="D6" s="94">
        <f>('CU F'!U5)</f>
        <v>190</v>
      </c>
      <c r="E6" s="94">
        <f>('ES M'!U5)</f>
        <v>265</v>
      </c>
      <c r="F6" s="94">
        <f>('ES F'!U5)</f>
        <v>60</v>
      </c>
      <c r="G6" s="94">
        <f>('RA M'!U5)</f>
        <v>256</v>
      </c>
      <c r="H6" s="94">
        <f>('RA F'!U5)</f>
        <v>225</v>
      </c>
      <c r="I6" s="94">
        <f>('YA M'!U5)</f>
        <v>221</v>
      </c>
      <c r="J6" s="94">
        <f>('YA F'!U5)</f>
        <v>218</v>
      </c>
      <c r="K6" s="94">
        <f>('YB M'!U5)</f>
        <v>140</v>
      </c>
      <c r="L6" s="94">
        <f>('YB F'!U5)</f>
        <v>12</v>
      </c>
      <c r="M6" s="94">
        <f>(MCM!U5)</f>
        <v>40</v>
      </c>
      <c r="N6" s="94">
        <f>(MCF!U5)</f>
        <v>200</v>
      </c>
      <c r="O6" s="94">
        <f>(JUM!U5)</f>
        <v>90</v>
      </c>
      <c r="P6" s="94">
        <f>(JUF!U5)</f>
        <v>0</v>
      </c>
      <c r="Q6" s="94">
        <f t="shared" si="0"/>
        <v>1986</v>
      </c>
      <c r="R6" s="94" t="s">
        <v>44</v>
      </c>
    </row>
    <row r="7" spans="1:18" ht="15.75">
      <c r="A7" s="94">
        <v>1180</v>
      </c>
      <c r="B7" s="94" t="s">
        <v>45</v>
      </c>
      <c r="C7" s="94">
        <f>('CU M'!W6)</f>
        <v>15</v>
      </c>
      <c r="D7" s="94">
        <f>('CU F'!U6)</f>
        <v>5</v>
      </c>
      <c r="E7" s="94">
        <f>('ES M'!U6)</f>
        <v>438</v>
      </c>
      <c r="F7" s="94">
        <f>('ES F'!U6)</f>
        <v>45</v>
      </c>
      <c r="G7" s="94">
        <f>('RA M'!U6)</f>
        <v>0</v>
      </c>
      <c r="H7" s="94">
        <f>('RA F'!U6)</f>
        <v>19</v>
      </c>
      <c r="I7" s="94">
        <f>('YA M'!U6)</f>
        <v>43</v>
      </c>
      <c r="J7" s="94">
        <f>('YA F'!U6)</f>
        <v>0</v>
      </c>
      <c r="K7" s="94">
        <f>('YB M'!U6)</f>
        <v>187</v>
      </c>
      <c r="L7" s="94">
        <f>('YB F'!U6)</f>
        <v>0</v>
      </c>
      <c r="M7" s="94">
        <f>(MCM!U6)</f>
        <v>225</v>
      </c>
      <c r="N7" s="94">
        <f>(MCF!U6)</f>
        <v>0</v>
      </c>
      <c r="O7" s="94">
        <f>(JUM!U6)</f>
        <v>0</v>
      </c>
      <c r="P7" s="94">
        <f>(JUF!U6)</f>
        <v>50</v>
      </c>
      <c r="Q7" s="94">
        <f t="shared" si="0"/>
        <v>1027</v>
      </c>
      <c r="R7" s="94" t="s">
        <v>45</v>
      </c>
    </row>
    <row r="8" spans="1:18" ht="15.75">
      <c r="A8" s="94">
        <v>10</v>
      </c>
      <c r="B8" s="94" t="s">
        <v>47</v>
      </c>
      <c r="C8" s="94">
        <f>('CU M'!W8)</f>
        <v>120</v>
      </c>
      <c r="D8" s="94">
        <f>('CU F'!U8)</f>
        <v>0</v>
      </c>
      <c r="E8" s="94">
        <f>('ES M'!U8)</f>
        <v>32</v>
      </c>
      <c r="F8" s="94">
        <f>('ES F'!U8)</f>
        <v>0</v>
      </c>
      <c r="G8" s="94">
        <f>('RA M'!U8)</f>
        <v>0</v>
      </c>
      <c r="H8" s="94">
        <f>('RA F'!U8)</f>
        <v>0</v>
      </c>
      <c r="I8" s="94">
        <f>('YA M'!U8)</f>
        <v>328</v>
      </c>
      <c r="J8" s="94">
        <f>('YA F'!U8)</f>
        <v>260</v>
      </c>
      <c r="K8" s="94">
        <f>('YB M'!U8)</f>
        <v>0</v>
      </c>
      <c r="L8" s="94">
        <f>('YB F'!U8)</f>
        <v>0</v>
      </c>
      <c r="M8" s="94">
        <f>(MCM!U8)</f>
        <v>20</v>
      </c>
      <c r="N8" s="94">
        <f>(MCF!U8)</f>
        <v>260</v>
      </c>
      <c r="O8" s="94">
        <f>(JUM!U8)</f>
        <v>0</v>
      </c>
      <c r="P8" s="94">
        <f>(JUF!U8)</f>
        <v>0</v>
      </c>
      <c r="Q8" s="94">
        <f t="shared" si="0"/>
        <v>1020</v>
      </c>
      <c r="R8" s="94" t="s">
        <v>47</v>
      </c>
    </row>
    <row r="9" spans="1:19" s="10" customFormat="1" ht="15.75">
      <c r="A9" s="94">
        <v>1590</v>
      </c>
      <c r="B9" s="94" t="s">
        <v>49</v>
      </c>
      <c r="C9" s="94">
        <f>('CU M'!W11)</f>
        <v>0</v>
      </c>
      <c r="D9" s="94">
        <f>('CU F'!U11)</f>
        <v>0</v>
      </c>
      <c r="E9" s="94">
        <f>('ES M'!U11)</f>
        <v>0</v>
      </c>
      <c r="F9" s="94">
        <f>('ES F'!U11)</f>
        <v>0</v>
      </c>
      <c r="G9" s="94">
        <f>('RA M'!U11)</f>
        <v>0</v>
      </c>
      <c r="H9" s="94">
        <f>('RA F'!U11)</f>
        <v>5</v>
      </c>
      <c r="I9" s="94">
        <f>('YA M'!U11)</f>
        <v>6</v>
      </c>
      <c r="J9" s="94">
        <f>('YA F'!U11)</f>
        <v>180</v>
      </c>
      <c r="K9" s="94">
        <f>('YB M'!U11)</f>
        <v>39</v>
      </c>
      <c r="L9" s="94">
        <f>('YB F'!U11)</f>
        <v>0</v>
      </c>
      <c r="M9" s="94">
        <f>(MCM!U11)</f>
        <v>0</v>
      </c>
      <c r="N9" s="94">
        <f>(MCF!U11)</f>
        <v>0</v>
      </c>
      <c r="O9" s="94">
        <f>(JUM!U11)</f>
        <v>0</v>
      </c>
      <c r="P9" s="94">
        <f>(JUF!U11)</f>
        <v>0</v>
      </c>
      <c r="Q9" s="94">
        <f t="shared" si="0"/>
        <v>230</v>
      </c>
      <c r="R9" s="94" t="s">
        <v>49</v>
      </c>
      <c r="S9" s="274"/>
    </row>
    <row r="10" spans="1:19" ht="15.75">
      <c r="A10" s="94">
        <v>2057</v>
      </c>
      <c r="B10" s="94" t="s">
        <v>101</v>
      </c>
      <c r="C10" s="94">
        <f>('CU M'!W39)</f>
        <v>209</v>
      </c>
      <c r="D10" s="94">
        <f>('CU F'!U39)</f>
        <v>96</v>
      </c>
      <c r="E10" s="94">
        <f>('ES M'!U39)</f>
        <v>60</v>
      </c>
      <c r="F10" s="94">
        <f>('ES F'!U39)</f>
        <v>20</v>
      </c>
      <c r="G10" s="94">
        <f>('RA M'!U39)</f>
        <v>27</v>
      </c>
      <c r="H10" s="94">
        <f>('RA F'!U39)</f>
        <v>0</v>
      </c>
      <c r="I10" s="94">
        <f>('YA M'!U39)</f>
        <v>0</v>
      </c>
      <c r="J10" s="94">
        <f>('YA F'!U39)</f>
        <v>0</v>
      </c>
      <c r="K10" s="94">
        <f>('YB M'!U38)</f>
        <v>100</v>
      </c>
      <c r="L10" s="94">
        <f>('YB F'!U39)</f>
        <v>0</v>
      </c>
      <c r="M10" s="94">
        <f>(MCM!U38)</f>
        <v>154</v>
      </c>
      <c r="N10" s="94">
        <f>(MCF!U37)</f>
        <v>142</v>
      </c>
      <c r="O10" s="94">
        <f>(JUM!U39)</f>
        <v>15</v>
      </c>
      <c r="P10" s="94">
        <f>(JUF!U39)</f>
        <v>0</v>
      </c>
      <c r="Q10" s="94">
        <f t="shared" si="0"/>
        <v>823</v>
      </c>
      <c r="R10" s="94" t="s">
        <v>101</v>
      </c>
      <c r="S10" s="274"/>
    </row>
    <row r="11" spans="1:19" ht="15.75">
      <c r="A11" s="94">
        <v>1115</v>
      </c>
      <c r="B11" s="94" t="s">
        <v>46</v>
      </c>
      <c r="C11" s="94">
        <f>('CU M'!W7)</f>
        <v>0</v>
      </c>
      <c r="D11" s="94">
        <f>('CU F'!U7)</f>
        <v>0</v>
      </c>
      <c r="E11" s="94">
        <f>('ES M'!U7)</f>
        <v>0</v>
      </c>
      <c r="F11" s="94">
        <f>('ES F'!U7)</f>
        <v>0</v>
      </c>
      <c r="G11" s="94">
        <f>('RA M'!U7)</f>
        <v>24</v>
      </c>
      <c r="H11" s="94">
        <f>('RA F'!U7)</f>
        <v>5</v>
      </c>
      <c r="I11" s="94">
        <f>('YA M'!U7)</f>
        <v>10</v>
      </c>
      <c r="J11" s="94">
        <f>('YA F'!U7)</f>
        <v>21</v>
      </c>
      <c r="K11" s="94">
        <f>('YB M'!U7)</f>
        <v>0</v>
      </c>
      <c r="L11" s="94">
        <f>('YB F'!U7)</f>
        <v>140</v>
      </c>
      <c r="M11" s="94">
        <f>(MCM!U7)</f>
        <v>0</v>
      </c>
      <c r="N11" s="94">
        <f>(MCF!U7)</f>
        <v>0</v>
      </c>
      <c r="O11" s="94">
        <f>(JUM!U7)</f>
        <v>0</v>
      </c>
      <c r="P11" s="94">
        <f>(JUF!U7)</f>
        <v>0</v>
      </c>
      <c r="Q11" s="94">
        <f t="shared" si="0"/>
        <v>200</v>
      </c>
      <c r="R11" s="94" t="s">
        <v>46</v>
      </c>
      <c r="S11" s="274"/>
    </row>
    <row r="12" spans="1:19" ht="15.75">
      <c r="A12" s="94">
        <v>1317</v>
      </c>
      <c r="B12" s="94" t="s">
        <v>51</v>
      </c>
      <c r="C12" s="94">
        <f>('CU M'!W15)</f>
        <v>45</v>
      </c>
      <c r="D12" s="94">
        <f>('CU F'!U15)</f>
        <v>13</v>
      </c>
      <c r="E12" s="94">
        <f>('ES M'!U15)</f>
        <v>28</v>
      </c>
      <c r="F12" s="94">
        <f>('ES F'!U15)</f>
        <v>150</v>
      </c>
      <c r="G12" s="94">
        <f>('RA M'!U15)</f>
        <v>10</v>
      </c>
      <c r="H12" s="94">
        <f>('RA F'!U15)</f>
        <v>10</v>
      </c>
      <c r="I12" s="94">
        <f>('YA M'!U15)</f>
        <v>0</v>
      </c>
      <c r="J12" s="94">
        <f>('YA F'!U15)</f>
        <v>0</v>
      </c>
      <c r="K12" s="94">
        <f>('YB M'!U15)</f>
        <v>0</v>
      </c>
      <c r="L12" s="94">
        <f>('YB F'!U15)</f>
        <v>0</v>
      </c>
      <c r="M12" s="94">
        <f>(MCM!U15)</f>
        <v>0</v>
      </c>
      <c r="N12" s="94">
        <f>(MCF!U15)</f>
        <v>0</v>
      </c>
      <c r="O12" s="94">
        <f>(JUM!U15)</f>
        <v>0</v>
      </c>
      <c r="P12" s="94">
        <f>(JUF!U15)</f>
        <v>0</v>
      </c>
      <c r="Q12" s="94">
        <f t="shared" si="0"/>
        <v>256</v>
      </c>
      <c r="R12" s="94" t="s">
        <v>51</v>
      </c>
      <c r="S12" s="274"/>
    </row>
    <row r="13" spans="1:19" ht="15.75">
      <c r="A13" s="94">
        <v>1589</v>
      </c>
      <c r="B13" s="94" t="s">
        <v>48</v>
      </c>
      <c r="C13" s="94">
        <f>('CU M'!W9)</f>
        <v>10</v>
      </c>
      <c r="D13" s="94">
        <f>('CU F'!U9)</f>
        <v>0</v>
      </c>
      <c r="E13" s="94">
        <f>('ES M'!U9)</f>
        <v>58</v>
      </c>
      <c r="F13" s="94">
        <f>('ES F'!U9)</f>
        <v>10</v>
      </c>
      <c r="G13" s="94">
        <f>('RA M'!U9)</f>
        <v>20</v>
      </c>
      <c r="H13" s="94">
        <f>('RA F'!U9)</f>
        <v>16</v>
      </c>
      <c r="I13" s="94">
        <f>('YA M'!U9)</f>
        <v>0</v>
      </c>
      <c r="J13" s="94">
        <f>('YA F'!U9)</f>
        <v>0</v>
      </c>
      <c r="K13" s="94">
        <f>('YB M'!U9)</f>
        <v>110</v>
      </c>
      <c r="L13" s="94">
        <f>('YB F'!U9)</f>
        <v>0</v>
      </c>
      <c r="M13" s="94">
        <f>(MCM!U9)</f>
        <v>80</v>
      </c>
      <c r="N13" s="94">
        <f>(MCF!U9)</f>
        <v>0</v>
      </c>
      <c r="O13" s="94">
        <f>(JUM!U9)</f>
        <v>0</v>
      </c>
      <c r="P13" s="94">
        <f>(JUF!U9)</f>
        <v>0</v>
      </c>
      <c r="Q13" s="94">
        <f t="shared" si="0"/>
        <v>304</v>
      </c>
      <c r="R13" s="94" t="s">
        <v>48</v>
      </c>
      <c r="S13" s="274"/>
    </row>
    <row r="14" spans="1:19" ht="15.75">
      <c r="A14" s="94">
        <v>1298</v>
      </c>
      <c r="B14" s="94" t="s">
        <v>55</v>
      </c>
      <c r="C14" s="94">
        <f>('CU M'!W20)</f>
        <v>5</v>
      </c>
      <c r="D14" s="94">
        <f>('CU F'!U20)</f>
        <v>0</v>
      </c>
      <c r="E14" s="94">
        <f>('ES M'!U20)</f>
        <v>5</v>
      </c>
      <c r="F14" s="94">
        <f>('ES F'!U20)</f>
        <v>0</v>
      </c>
      <c r="G14" s="94">
        <f>('RA M'!U20)</f>
        <v>255</v>
      </c>
      <c r="H14" s="94">
        <f>('RA F'!U20)</f>
        <v>299</v>
      </c>
      <c r="I14" s="94">
        <f>('YA M'!U20)</f>
        <v>189</v>
      </c>
      <c r="J14" s="94">
        <f>('YA F'!U20)</f>
        <v>130</v>
      </c>
      <c r="K14" s="94">
        <f>('YB M'!U20)</f>
        <v>132</v>
      </c>
      <c r="L14" s="94">
        <f>('YB F'!U20)</f>
        <v>0</v>
      </c>
      <c r="M14" s="94">
        <f>(MCM!U20)</f>
        <v>0</v>
      </c>
      <c r="N14" s="94">
        <f>(MCF!U20)</f>
        <v>0</v>
      </c>
      <c r="O14" s="94">
        <f>(JUM!U20)</f>
        <v>60</v>
      </c>
      <c r="P14" s="94">
        <f>(JUF!U20)</f>
        <v>50</v>
      </c>
      <c r="Q14" s="94">
        <f t="shared" si="0"/>
        <v>1125</v>
      </c>
      <c r="R14" s="94" t="s">
        <v>55</v>
      </c>
      <c r="S14" s="274"/>
    </row>
    <row r="15" spans="1:19" ht="15.75">
      <c r="A15" s="94">
        <v>2027</v>
      </c>
      <c r="B15" s="94" t="s">
        <v>86</v>
      </c>
      <c r="C15" s="94">
        <f>('CU M'!W34)</f>
        <v>20</v>
      </c>
      <c r="D15" s="94">
        <f>('CU F'!U34)</f>
        <v>9</v>
      </c>
      <c r="E15" s="94">
        <f>('ES M'!U34)</f>
        <v>95</v>
      </c>
      <c r="F15" s="94">
        <f>('ES F'!U34)</f>
        <v>111</v>
      </c>
      <c r="G15" s="94">
        <f>('RA M'!U34)</f>
        <v>49</v>
      </c>
      <c r="H15" s="94">
        <f>('RA F'!U34)</f>
        <v>37</v>
      </c>
      <c r="I15" s="94">
        <f>('YA M'!U34)</f>
        <v>0</v>
      </c>
      <c r="J15" s="94">
        <f>('YA F'!U34)</f>
        <v>13</v>
      </c>
      <c r="K15" s="94">
        <f>('YB M'!U34)</f>
        <v>15</v>
      </c>
      <c r="L15" s="94">
        <f>('YB F'!U34)</f>
        <v>21</v>
      </c>
      <c r="M15" s="94">
        <f>(MCM!U39)</f>
        <v>0</v>
      </c>
      <c r="N15" s="94">
        <f>(MCM!U39)</f>
        <v>0</v>
      </c>
      <c r="O15" s="94">
        <f>(JUM!U34)</f>
        <v>0</v>
      </c>
      <c r="P15" s="94">
        <f>(JUF!U34)</f>
        <v>0</v>
      </c>
      <c r="Q15" s="94">
        <f t="shared" si="0"/>
        <v>370</v>
      </c>
      <c r="R15" s="94" t="s">
        <v>87</v>
      </c>
      <c r="S15" s="274"/>
    </row>
    <row r="16" spans="1:19" ht="15.75">
      <c r="A16" s="94">
        <v>2069</v>
      </c>
      <c r="B16" s="94" t="s">
        <v>100</v>
      </c>
      <c r="C16" s="94">
        <f>('CU M'!W38)</f>
        <v>0</v>
      </c>
      <c r="D16" s="94">
        <f>('CU F'!U38)</f>
        <v>0</v>
      </c>
      <c r="E16" s="94">
        <f>('ES M'!U38)</f>
        <v>0</v>
      </c>
      <c r="F16" s="94">
        <f>('ES F'!U38)</f>
        <v>0</v>
      </c>
      <c r="G16" s="94">
        <f>('RA M'!U38)</f>
        <v>0</v>
      </c>
      <c r="H16" s="94">
        <f>('RA F'!U38)</f>
        <v>0</v>
      </c>
      <c r="I16" s="94">
        <f>('YA M'!U38)</f>
        <v>0</v>
      </c>
      <c r="J16" s="94">
        <f>('YA F'!U38)</f>
        <v>0</v>
      </c>
      <c r="K16" s="94">
        <f>('YB M'!U37)</f>
        <v>12</v>
      </c>
      <c r="L16" s="94">
        <f>('YB F'!U38)</f>
        <v>0</v>
      </c>
      <c r="M16" s="94"/>
      <c r="N16" s="94"/>
      <c r="O16" s="94">
        <f>(JUM!U38)</f>
        <v>12</v>
      </c>
      <c r="P16" s="94">
        <f>(JUF!U38)</f>
        <v>0</v>
      </c>
      <c r="Q16" s="94">
        <f t="shared" si="0"/>
        <v>24</v>
      </c>
      <c r="R16" s="94" t="s">
        <v>100</v>
      </c>
      <c r="S16" s="274"/>
    </row>
    <row r="17" spans="1:19" ht="15.75">
      <c r="A17" s="94">
        <v>1843</v>
      </c>
      <c r="B17" s="94" t="s">
        <v>50</v>
      </c>
      <c r="C17" s="94">
        <f>('CU M'!W14)</f>
        <v>0</v>
      </c>
      <c r="D17" s="94">
        <f>('CU F'!U14)</f>
        <v>0</v>
      </c>
      <c r="E17" s="94">
        <f>('ES M'!U14)</f>
        <v>0</v>
      </c>
      <c r="F17" s="94">
        <f>('ES F'!U14)</f>
        <v>60</v>
      </c>
      <c r="G17" s="94">
        <f>('RA M'!U14)</f>
        <v>5</v>
      </c>
      <c r="H17" s="94">
        <f>('RA F'!U14)</f>
        <v>143</v>
      </c>
      <c r="I17" s="94">
        <f>('YA M'!U14)</f>
        <v>37</v>
      </c>
      <c r="J17" s="94">
        <f>('YA F'!U14)</f>
        <v>83</v>
      </c>
      <c r="K17" s="94">
        <f>('YB M'!U14)</f>
        <v>0</v>
      </c>
      <c r="L17" s="94">
        <f>('YB F'!U14)</f>
        <v>0</v>
      </c>
      <c r="M17" s="94">
        <f>(MCM!U14)</f>
        <v>0</v>
      </c>
      <c r="N17" s="94">
        <f>(MCF!U14)</f>
        <v>0</v>
      </c>
      <c r="O17" s="94">
        <f>(JUM!U14)</f>
        <v>0</v>
      </c>
      <c r="P17" s="94">
        <f>(JUF!U14)</f>
        <v>0</v>
      </c>
      <c r="Q17" s="94">
        <f t="shared" si="0"/>
        <v>328</v>
      </c>
      <c r="R17" s="94" t="s">
        <v>50</v>
      </c>
      <c r="S17" s="274"/>
    </row>
    <row r="18" spans="1:19" ht="15.75">
      <c r="A18" s="94">
        <v>2029</v>
      </c>
      <c r="B18" s="94" t="s">
        <v>93</v>
      </c>
      <c r="C18" s="94">
        <f>('CU M'!W37)</f>
        <v>0</v>
      </c>
      <c r="D18" s="94">
        <f>('CU F'!U37)</f>
        <v>0</v>
      </c>
      <c r="E18" s="94">
        <f>('ES M'!U37)</f>
        <v>0</v>
      </c>
      <c r="F18" s="94">
        <f>('ES F'!U37)</f>
        <v>0</v>
      </c>
      <c r="G18" s="94">
        <f>('RA M'!U37)</f>
        <v>0</v>
      </c>
      <c r="H18" s="94">
        <f>('RA F'!U37)</f>
        <v>0</v>
      </c>
      <c r="I18" s="94">
        <f>('YA M'!U37)</f>
        <v>0</v>
      </c>
      <c r="J18" s="94">
        <f>('YA F'!U37)</f>
        <v>0</v>
      </c>
      <c r="K18" s="94">
        <f>('YB M'!U36)</f>
        <v>0</v>
      </c>
      <c r="L18" s="94">
        <f>('YB F'!U37)</f>
        <v>0</v>
      </c>
      <c r="M18" s="94">
        <f>(MCM!U37)</f>
        <v>0</v>
      </c>
      <c r="N18" s="94"/>
      <c r="O18" s="94">
        <f>(JUM!U37)</f>
        <v>0</v>
      </c>
      <c r="P18" s="94">
        <f>(JUF!U37)</f>
        <v>0</v>
      </c>
      <c r="Q18" s="94">
        <f t="shared" si="0"/>
        <v>0</v>
      </c>
      <c r="R18" s="94" t="s">
        <v>93</v>
      </c>
      <c r="S18" s="274"/>
    </row>
    <row r="19" spans="1:19" ht="15.75">
      <c r="A19" s="94">
        <v>1862</v>
      </c>
      <c r="B19" s="94" t="s">
        <v>123</v>
      </c>
      <c r="C19" s="94"/>
      <c r="D19" s="94">
        <f>('CU F'!U16)</f>
        <v>0</v>
      </c>
      <c r="E19" s="94">
        <f>('ES M'!U16)</f>
        <v>0</v>
      </c>
      <c r="F19" s="94">
        <f>('ES F'!U16)</f>
        <v>0</v>
      </c>
      <c r="G19" s="94">
        <f>('RA M'!U16)</f>
        <v>0</v>
      </c>
      <c r="H19" s="94">
        <f>('RA F'!U16)</f>
        <v>0</v>
      </c>
      <c r="I19" s="94">
        <f>('YA M'!U16)</f>
        <v>0</v>
      </c>
      <c r="J19" s="94">
        <f>('YA F'!U16)</f>
        <v>0</v>
      </c>
      <c r="K19" s="94">
        <f>('YB M'!U16)</f>
        <v>0</v>
      </c>
      <c r="L19" s="94">
        <f>('YB F'!U16)</f>
        <v>0</v>
      </c>
      <c r="M19" s="94">
        <f>(MCM!U16)</f>
        <v>0</v>
      </c>
      <c r="N19" s="94">
        <f>(MCM!V34)</f>
        <v>0</v>
      </c>
      <c r="O19" s="94">
        <f>(JUM!U13)</f>
        <v>0</v>
      </c>
      <c r="P19" s="94">
        <f>(JUF!U13)</f>
        <v>0</v>
      </c>
      <c r="Q19" s="94">
        <f t="shared" si="0"/>
        <v>0</v>
      </c>
      <c r="R19" s="94" t="s">
        <v>123</v>
      </c>
      <c r="S19" s="274"/>
    </row>
    <row r="20" spans="1:19" ht="15.75">
      <c r="A20" s="145">
        <v>48</v>
      </c>
      <c r="B20" s="94" t="s">
        <v>121</v>
      </c>
      <c r="C20" s="94">
        <f>('CU M'!W4)</f>
        <v>0</v>
      </c>
      <c r="D20" s="94">
        <f>('CU F'!U4)</f>
        <v>0</v>
      </c>
      <c r="E20" s="94">
        <f>('ES M'!U4)</f>
        <v>0</v>
      </c>
      <c r="F20" s="94">
        <f>('ES F'!U4)</f>
        <v>18</v>
      </c>
      <c r="G20" s="94">
        <f>('RA M'!U4)</f>
        <v>0</v>
      </c>
      <c r="H20" s="94">
        <f>('RA F'!U4)</f>
        <v>11</v>
      </c>
      <c r="I20" s="94">
        <f>('YA M'!U4)</f>
        <v>10</v>
      </c>
      <c r="J20" s="94">
        <f>('YA F'!U4)</f>
        <v>0</v>
      </c>
      <c r="K20" s="94">
        <f>('YB M'!U4)</f>
        <v>0</v>
      </c>
      <c r="L20" s="94">
        <f>('YB F'!U4)</f>
        <v>0</v>
      </c>
      <c r="M20" s="94">
        <f>(MCM!U4)</f>
        <v>0</v>
      </c>
      <c r="N20" s="94">
        <f>(MCF!U26)</f>
        <v>0</v>
      </c>
      <c r="O20" s="94">
        <f>(JUM!U4)</f>
        <v>0</v>
      </c>
      <c r="P20" s="94">
        <f>(JUF!U4)</f>
        <v>0</v>
      </c>
      <c r="Q20" s="94">
        <f t="shared" si="0"/>
        <v>39</v>
      </c>
      <c r="R20" s="94" t="s">
        <v>121</v>
      </c>
      <c r="S20" s="274"/>
    </row>
    <row r="21" spans="1:19" ht="15.75">
      <c r="A21" s="94">
        <v>1886</v>
      </c>
      <c r="B21" s="94" t="s">
        <v>52</v>
      </c>
      <c r="C21" s="94">
        <f>('CU M'!W17)</f>
        <v>50</v>
      </c>
      <c r="D21" s="94">
        <f>('CU F'!U17)</f>
        <v>27</v>
      </c>
      <c r="E21" s="94">
        <f>('ES M'!U17)</f>
        <v>57</v>
      </c>
      <c r="F21" s="94">
        <f>('ES F'!U17)</f>
        <v>27</v>
      </c>
      <c r="G21" s="94">
        <f>('RA M'!U17)</f>
        <v>5</v>
      </c>
      <c r="H21" s="94">
        <f>('RA F'!U17)</f>
        <v>28</v>
      </c>
      <c r="I21" s="94">
        <f>('YA M'!U17)</f>
        <v>40</v>
      </c>
      <c r="J21" s="94">
        <f>('YA F'!U17)</f>
        <v>0</v>
      </c>
      <c r="K21" s="94">
        <f>('YB M'!U17)</f>
        <v>0</v>
      </c>
      <c r="L21" s="94">
        <f>('YB F'!U17)</f>
        <v>0</v>
      </c>
      <c r="M21" s="94">
        <f>(MCM!U17)</f>
        <v>12</v>
      </c>
      <c r="N21" s="94">
        <f>(MCF!U17)</f>
        <v>0</v>
      </c>
      <c r="O21" s="94">
        <f>(JUM!U17)</f>
        <v>0</v>
      </c>
      <c r="P21" s="94">
        <f>(JUF!U17)</f>
        <v>0</v>
      </c>
      <c r="Q21" s="94">
        <f t="shared" si="0"/>
        <v>246</v>
      </c>
      <c r="R21" s="94" t="s">
        <v>52</v>
      </c>
      <c r="S21" s="274"/>
    </row>
    <row r="22" spans="1:19" ht="15.75">
      <c r="A22" s="94">
        <v>1773</v>
      </c>
      <c r="B22" s="94" t="s">
        <v>68</v>
      </c>
      <c r="C22" s="94">
        <f>('CU M'!W30)</f>
        <v>100</v>
      </c>
      <c r="D22" s="94">
        <f>('CU F'!U30)</f>
        <v>50</v>
      </c>
      <c r="E22" s="94">
        <f>('ES M'!U12)</f>
        <v>50</v>
      </c>
      <c r="F22" s="94">
        <f>('ES F'!U30)</f>
        <v>6</v>
      </c>
      <c r="G22" s="94">
        <f>('RA M'!U30)</f>
        <v>10</v>
      </c>
      <c r="H22" s="94">
        <f>('RA F'!U30)</f>
        <v>90</v>
      </c>
      <c r="I22" s="94">
        <f>('YA M'!U30)</f>
        <v>5</v>
      </c>
      <c r="J22" s="94">
        <f>('YA F'!U30)</f>
        <v>0</v>
      </c>
      <c r="K22" s="94">
        <f>('YB M'!U30)</f>
        <v>140</v>
      </c>
      <c r="L22" s="94">
        <f>('YB F'!U30)</f>
        <v>20</v>
      </c>
      <c r="M22" s="94">
        <f>(MCM!U30)</f>
        <v>0</v>
      </c>
      <c r="N22" s="94">
        <f>(MCF!U30)</f>
        <v>0</v>
      </c>
      <c r="O22" s="94">
        <f>(JUM!U30)</f>
        <v>0</v>
      </c>
      <c r="P22" s="94">
        <f>(JUF!U30)</f>
        <v>0</v>
      </c>
      <c r="Q22" s="94">
        <f t="shared" si="0"/>
        <v>471</v>
      </c>
      <c r="R22" s="94" t="s">
        <v>68</v>
      </c>
      <c r="S22" s="274"/>
    </row>
    <row r="23" spans="1:19" ht="15.75">
      <c r="A23" s="94">
        <v>1731</v>
      </c>
      <c r="B23" s="94" t="s">
        <v>67</v>
      </c>
      <c r="C23" s="94">
        <f>('CU M'!W29)</f>
        <v>0</v>
      </c>
      <c r="D23" s="94">
        <f>('CU F'!U29)</f>
        <v>0</v>
      </c>
      <c r="E23" s="94">
        <f>('ES M'!U29)</f>
        <v>0</v>
      </c>
      <c r="F23" s="94">
        <f>('ES F'!U29)</f>
        <v>0</v>
      </c>
      <c r="G23" s="94">
        <f>('RA M'!U29)</f>
        <v>0</v>
      </c>
      <c r="H23" s="94">
        <f>('RA F'!U29)</f>
        <v>0</v>
      </c>
      <c r="I23" s="94">
        <f>('YA M'!U29)</f>
        <v>0</v>
      </c>
      <c r="J23" s="94">
        <f>('YA F'!U29)</f>
        <v>0</v>
      </c>
      <c r="K23" s="94">
        <f>('YB M'!U29)</f>
        <v>0</v>
      </c>
      <c r="L23" s="94">
        <f>('YB F'!U29)</f>
        <v>0</v>
      </c>
      <c r="M23" s="94">
        <f>(MCM!U29)</f>
        <v>0</v>
      </c>
      <c r="N23" s="94">
        <f>(MCF!U29)</f>
        <v>0</v>
      </c>
      <c r="O23" s="94">
        <f>(JUM!U29)</f>
        <v>0</v>
      </c>
      <c r="P23" s="94">
        <f>(JUF!U29)</f>
        <v>0</v>
      </c>
      <c r="Q23" s="94">
        <f t="shared" si="0"/>
        <v>0</v>
      </c>
      <c r="R23" s="94" t="s">
        <v>67</v>
      </c>
      <c r="S23" s="274"/>
    </row>
    <row r="24" spans="1:19" ht="15.75">
      <c r="A24" s="94">
        <v>1965</v>
      </c>
      <c r="B24" s="94" t="s">
        <v>98</v>
      </c>
      <c r="C24" s="94">
        <f>('CU M'!W40)</f>
        <v>0</v>
      </c>
      <c r="D24" s="94">
        <f>('CU F'!U40)</f>
        <v>0</v>
      </c>
      <c r="E24" s="94">
        <f>('ES M'!U40)</f>
        <v>0</v>
      </c>
      <c r="F24" s="94">
        <f>('ES F'!U40)</f>
        <v>0</v>
      </c>
      <c r="G24" s="94">
        <f>('RA M'!U40)</f>
        <v>0</v>
      </c>
      <c r="H24" s="94">
        <f>('RA F'!U40)</f>
        <v>0</v>
      </c>
      <c r="I24" s="94">
        <f>('YA M'!U40)</f>
        <v>0</v>
      </c>
      <c r="J24" s="94">
        <f>('YA F'!U40)</f>
        <v>0</v>
      </c>
      <c r="K24" s="94">
        <f>('YB M'!U40)</f>
        <v>0</v>
      </c>
      <c r="L24" s="94">
        <f>('YB F'!U40)</f>
        <v>0</v>
      </c>
      <c r="M24" s="94">
        <f>(MCM!U37)</f>
        <v>0</v>
      </c>
      <c r="N24" s="94">
        <f>(MCF!U39)</f>
        <v>0</v>
      </c>
      <c r="O24" s="94">
        <f>(JUM!U40)</f>
        <v>0</v>
      </c>
      <c r="P24" s="94">
        <f>(JUF!U40)</f>
        <v>0</v>
      </c>
      <c r="Q24" s="94">
        <f t="shared" si="0"/>
        <v>0</v>
      </c>
      <c r="R24" s="94" t="s">
        <v>98</v>
      </c>
      <c r="S24" s="274"/>
    </row>
    <row r="25" spans="1:19" ht="15.75">
      <c r="A25" s="94">
        <v>1889</v>
      </c>
      <c r="B25" s="94" t="s">
        <v>196</v>
      </c>
      <c r="C25" s="94">
        <f>('CU M'!W26)</f>
        <v>0</v>
      </c>
      <c r="D25" s="94"/>
      <c r="E25" s="94">
        <f>('ES M'!U30)</f>
        <v>0</v>
      </c>
      <c r="F25" s="94"/>
      <c r="G25" s="94">
        <f>('RA M'!U19)</f>
        <v>0</v>
      </c>
      <c r="H25" s="94">
        <f>('RA F'!U19)</f>
        <v>0</v>
      </c>
      <c r="I25" s="94">
        <f>('YA M'!U19)</f>
        <v>0</v>
      </c>
      <c r="J25" s="94"/>
      <c r="K25" s="94">
        <f>('YB M'!U10)</f>
        <v>0</v>
      </c>
      <c r="L25" s="94">
        <f>('YB F'!U19)</f>
        <v>0</v>
      </c>
      <c r="M25" s="94"/>
      <c r="N25" s="94"/>
      <c r="O25" s="94"/>
      <c r="P25" s="94"/>
      <c r="Q25" s="94">
        <f t="shared" si="0"/>
        <v>0</v>
      </c>
      <c r="R25" s="94" t="s">
        <v>196</v>
      </c>
      <c r="S25" s="274"/>
    </row>
    <row r="26" spans="1:19" ht="15.75">
      <c r="A26" s="94">
        <v>1132</v>
      </c>
      <c r="B26" s="94" t="s">
        <v>114</v>
      </c>
      <c r="C26" s="94">
        <f>('CU M'!W35)</f>
        <v>0</v>
      </c>
      <c r="D26" s="94">
        <f>('CU F'!U35)</f>
        <v>0</v>
      </c>
      <c r="E26" s="94">
        <f>('ES M'!U35)</f>
        <v>10</v>
      </c>
      <c r="F26" s="94">
        <f>('ES F'!U35)</f>
        <v>0</v>
      </c>
      <c r="G26" s="94">
        <f>('RA M'!U35)</f>
        <v>0</v>
      </c>
      <c r="H26" s="94">
        <f>('RA F'!U35)</f>
        <v>0</v>
      </c>
      <c r="I26" s="94">
        <f>('YA M'!U35)</f>
        <v>0</v>
      </c>
      <c r="J26" s="94">
        <f>('YA F'!U35)</f>
        <v>0</v>
      </c>
      <c r="K26" s="94">
        <f>('YB M'!U35)</f>
        <v>0</v>
      </c>
      <c r="L26" s="94">
        <f>('YB F'!U35)</f>
        <v>0</v>
      </c>
      <c r="M26" s="94">
        <f>(MCM!U4)</f>
        <v>0</v>
      </c>
      <c r="N26" s="94">
        <f>(MCF!U4)</f>
        <v>0</v>
      </c>
      <c r="O26" s="94">
        <f>(JUM!U35)</f>
        <v>0</v>
      </c>
      <c r="P26" s="94">
        <f>(JUF!U35)</f>
        <v>0</v>
      </c>
      <c r="Q26" s="94">
        <f t="shared" si="0"/>
        <v>10</v>
      </c>
      <c r="R26" s="94" t="s">
        <v>114</v>
      </c>
      <c r="S26" s="274"/>
    </row>
    <row r="27" spans="1:19" ht="15.75">
      <c r="A27" s="94">
        <v>2144</v>
      </c>
      <c r="B27" s="94" t="s">
        <v>205</v>
      </c>
      <c r="C27" s="94"/>
      <c r="D27" s="94"/>
      <c r="E27" s="94">
        <f>('ES M'!U26)</f>
        <v>35</v>
      </c>
      <c r="F27" s="94"/>
      <c r="G27" s="94">
        <f>('RA M'!U12)</f>
        <v>5</v>
      </c>
      <c r="H27" s="94">
        <f>('RA F'!U26)</f>
        <v>0</v>
      </c>
      <c r="I27" s="94">
        <f>('YA M'!U12)</f>
        <v>30</v>
      </c>
      <c r="J27" s="94">
        <f>('YA F'!U12)</f>
        <v>51</v>
      </c>
      <c r="K27" s="94"/>
      <c r="L27" s="94"/>
      <c r="M27" s="94">
        <f>(MCM!U23)</f>
        <v>0</v>
      </c>
      <c r="N27" s="94">
        <f>(MCF!U12)</f>
        <v>62</v>
      </c>
      <c r="O27" s="94"/>
      <c r="P27" s="94">
        <f>(JUF!U16)</f>
        <v>80</v>
      </c>
      <c r="Q27" s="94">
        <f t="shared" si="0"/>
        <v>263</v>
      </c>
      <c r="R27" s="94" t="s">
        <v>205</v>
      </c>
      <c r="S27" s="274"/>
    </row>
    <row r="28" spans="1:19" ht="15.75">
      <c r="A28" s="94">
        <v>1347</v>
      </c>
      <c r="B28" s="94" t="s">
        <v>70</v>
      </c>
      <c r="C28" s="94">
        <f>('CU M'!W31)</f>
        <v>0</v>
      </c>
      <c r="D28" s="94">
        <f>('CU F'!U31)</f>
        <v>0</v>
      </c>
      <c r="E28" s="94">
        <f>('ES M'!U31)</f>
        <v>0</v>
      </c>
      <c r="F28" s="94">
        <f>('ES F'!U31)</f>
        <v>0</v>
      </c>
      <c r="G28" s="94">
        <f>('RA M'!U31)</f>
        <v>0</v>
      </c>
      <c r="H28" s="94">
        <f>('RA F'!U31)</f>
        <v>0</v>
      </c>
      <c r="I28" s="94">
        <f>('YA M'!U31)</f>
        <v>0</v>
      </c>
      <c r="J28" s="94">
        <f>('YA F'!U31)</f>
        <v>0</v>
      </c>
      <c r="K28" s="94">
        <f>('YB M'!U31)</f>
        <v>0</v>
      </c>
      <c r="L28" s="94">
        <f>('YB F'!U31)</f>
        <v>0</v>
      </c>
      <c r="M28" s="94">
        <f>(MCM!U31)</f>
        <v>0</v>
      </c>
      <c r="N28" s="94">
        <f>(MCF!U31)</f>
        <v>0</v>
      </c>
      <c r="O28" s="94">
        <f>(JUM!U31)</f>
        <v>0</v>
      </c>
      <c r="P28" s="94">
        <f>(JUF!U31)</f>
        <v>0</v>
      </c>
      <c r="Q28" s="94">
        <f t="shared" si="0"/>
        <v>0</v>
      </c>
      <c r="R28" s="94" t="s">
        <v>70</v>
      </c>
      <c r="S28" s="274"/>
    </row>
    <row r="29" spans="1:19" ht="15.75">
      <c r="A29" s="94">
        <v>1659</v>
      </c>
      <c r="B29" s="94" t="s">
        <v>206</v>
      </c>
      <c r="C29" s="94"/>
      <c r="D29" s="94"/>
      <c r="E29" s="94"/>
      <c r="F29" s="94"/>
      <c r="G29" s="94">
        <f>('RA M'!U13)</f>
        <v>0</v>
      </c>
      <c r="H29" s="94"/>
      <c r="I29" s="94"/>
      <c r="J29" s="94"/>
      <c r="K29" s="94"/>
      <c r="L29" s="94"/>
      <c r="M29" s="94"/>
      <c r="N29" s="94"/>
      <c r="O29" s="94"/>
      <c r="P29" s="94"/>
      <c r="Q29" s="94">
        <f t="shared" si="0"/>
        <v>0</v>
      </c>
      <c r="R29" s="94" t="s">
        <v>206</v>
      </c>
      <c r="S29" s="274"/>
    </row>
    <row r="30" spans="1:18" ht="15.75">
      <c r="A30" s="94">
        <v>1266</v>
      </c>
      <c r="B30" s="94" t="s">
        <v>59</v>
      </c>
      <c r="C30" s="94">
        <f>('CU M'!W25)</f>
        <v>0</v>
      </c>
      <c r="D30" s="94">
        <f>('CU F'!U25)</f>
        <v>0</v>
      </c>
      <c r="E30" s="94">
        <f>('ES M'!U25)</f>
        <v>0</v>
      </c>
      <c r="F30" s="94">
        <f>('ES F'!U25)</f>
        <v>0</v>
      </c>
      <c r="G30" s="94">
        <f>('RA M'!U25)</f>
        <v>0</v>
      </c>
      <c r="H30" s="94">
        <f>('RA F'!U25)</f>
        <v>0</v>
      </c>
      <c r="I30" s="94">
        <f>('YA M'!U25)</f>
        <v>0</v>
      </c>
      <c r="J30" s="94">
        <f>('YA F'!U25)</f>
        <v>0</v>
      </c>
      <c r="K30" s="94">
        <f>('YB M'!U25)</f>
        <v>0</v>
      </c>
      <c r="L30" s="94">
        <f>('YB F'!U25)</f>
        <v>0</v>
      </c>
      <c r="M30" s="94">
        <f>(MCM!U25)</f>
        <v>0</v>
      </c>
      <c r="N30" s="94">
        <f>(MCF!U25)</f>
        <v>0</v>
      </c>
      <c r="O30" s="94">
        <f>(JUM!U25)</f>
        <v>0</v>
      </c>
      <c r="P30" s="94">
        <f>(JUF!U25)</f>
        <v>0</v>
      </c>
      <c r="Q30" s="94">
        <f t="shared" si="0"/>
        <v>0</v>
      </c>
      <c r="R30" s="94" t="s">
        <v>59</v>
      </c>
    </row>
    <row r="31" spans="1:18" ht="15.75">
      <c r="A31" s="94">
        <v>1665</v>
      </c>
      <c r="B31" s="94" t="s">
        <v>459</v>
      </c>
      <c r="C31" s="94"/>
      <c r="D31" s="94"/>
      <c r="E31" s="94"/>
      <c r="F31" s="94"/>
      <c r="G31" s="94"/>
      <c r="H31" s="94"/>
      <c r="I31" s="94">
        <f>('YA M'!U23)</f>
        <v>5</v>
      </c>
      <c r="J31" s="94"/>
      <c r="K31" s="94">
        <f>('YB M'!U23)</f>
        <v>0</v>
      </c>
      <c r="L31" s="94"/>
      <c r="M31" s="94"/>
      <c r="N31" s="94"/>
      <c r="O31" s="94"/>
      <c r="P31" s="94"/>
      <c r="Q31" s="94">
        <f t="shared" si="0"/>
        <v>5</v>
      </c>
      <c r="R31" s="94" t="s">
        <v>519</v>
      </c>
    </row>
    <row r="32" spans="1:18" ht="15.75">
      <c r="A32" s="94">
        <v>1216</v>
      </c>
      <c r="B32" s="94" t="s">
        <v>245</v>
      </c>
      <c r="C32" s="94"/>
      <c r="D32" s="94">
        <f>('CU F'!U19)</f>
        <v>24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>
        <f t="shared" si="0"/>
        <v>24</v>
      </c>
      <c r="R32" s="94" t="s">
        <v>245</v>
      </c>
    </row>
    <row r="33" spans="1:18" ht="15.75">
      <c r="A33" s="94">
        <v>1760</v>
      </c>
      <c r="B33" s="94" t="s">
        <v>61</v>
      </c>
      <c r="C33" s="94">
        <f>('CU M'!W27)</f>
        <v>0</v>
      </c>
      <c r="D33" s="94">
        <f>('CU F'!U27)</f>
        <v>0</v>
      </c>
      <c r="E33" s="94">
        <f>('ES M'!U27)</f>
        <v>0</v>
      </c>
      <c r="F33" s="94">
        <f>('ES F'!U27)</f>
        <v>0</v>
      </c>
      <c r="G33" s="94">
        <f>('RA M'!U27)</f>
        <v>0</v>
      </c>
      <c r="H33" s="94">
        <f>('RA F'!U27)</f>
        <v>0</v>
      </c>
      <c r="I33" s="94">
        <f>('YA M'!U27)</f>
        <v>0</v>
      </c>
      <c r="J33" s="94">
        <f>('YA F'!U27)</f>
        <v>0</v>
      </c>
      <c r="K33" s="94">
        <f>('YB M'!U27)</f>
        <v>0</v>
      </c>
      <c r="L33" s="94">
        <f>('YB F'!U27)</f>
        <v>0</v>
      </c>
      <c r="M33" s="94">
        <f>(MCM!U27)</f>
        <v>0</v>
      </c>
      <c r="N33" s="94">
        <f>(MCF!U27)</f>
        <v>0</v>
      </c>
      <c r="O33" s="94">
        <f>(JUM!U27)</f>
        <v>0</v>
      </c>
      <c r="P33" s="94">
        <f>(JUF!U27)</f>
        <v>0</v>
      </c>
      <c r="Q33" s="94">
        <f t="shared" si="0"/>
        <v>0</v>
      </c>
      <c r="R33" s="94" t="s">
        <v>61</v>
      </c>
    </row>
    <row r="34" spans="1:18" ht="15.75">
      <c r="A34" s="94">
        <v>1988</v>
      </c>
      <c r="B34" s="94" t="s">
        <v>118</v>
      </c>
      <c r="C34" s="94">
        <f>('CU M'!W28)</f>
        <v>0</v>
      </c>
      <c r="D34" s="94">
        <f>('CU F'!U28)</f>
        <v>0</v>
      </c>
      <c r="E34" s="94">
        <f>('ES M'!U28)</f>
        <v>0</v>
      </c>
      <c r="F34" s="94">
        <f>('ES F'!U28)</f>
        <v>0</v>
      </c>
      <c r="G34" s="94">
        <f>('RA M'!U28)</f>
        <v>0</v>
      </c>
      <c r="H34" s="94">
        <f>('RA F'!U28)</f>
        <v>0</v>
      </c>
      <c r="I34" s="94">
        <f>('YA M'!U28)</f>
        <v>0</v>
      </c>
      <c r="J34" s="94">
        <f>('YA F'!U26)</f>
        <v>0</v>
      </c>
      <c r="K34" s="94">
        <f>('YB M'!U28)</f>
        <v>0</v>
      </c>
      <c r="L34" s="94">
        <f>('YB F'!U28)</f>
        <v>0</v>
      </c>
      <c r="M34" s="94"/>
      <c r="N34" s="94">
        <f>(MCF!U36)</f>
        <v>0</v>
      </c>
      <c r="O34" s="94">
        <f>(JUM!U28)</f>
        <v>0</v>
      </c>
      <c r="P34" s="94">
        <f>(JUF!U28)</f>
        <v>0</v>
      </c>
      <c r="Q34" s="94">
        <f t="shared" si="0"/>
        <v>0</v>
      </c>
      <c r="R34" s="94" t="s">
        <v>119</v>
      </c>
    </row>
    <row r="35" spans="1:18" ht="15.75">
      <c r="A35" s="94">
        <v>1415</v>
      </c>
      <c r="B35" s="94" t="s">
        <v>112</v>
      </c>
      <c r="C35" s="94">
        <f>('CU M'!W33)</f>
        <v>0</v>
      </c>
      <c r="D35" s="94">
        <f>('CU F'!U33)</f>
        <v>0</v>
      </c>
      <c r="E35" s="94">
        <f>('ES M'!U33)</f>
        <v>0</v>
      </c>
      <c r="F35" s="94">
        <f>('ES F'!U33)</f>
        <v>0</v>
      </c>
      <c r="G35" s="94">
        <f>('RA M'!U33)</f>
        <v>0</v>
      </c>
      <c r="H35" s="94">
        <f>('RA F'!U33)</f>
        <v>0</v>
      </c>
      <c r="I35" s="94">
        <f>('YA M'!U33)</f>
        <v>0</v>
      </c>
      <c r="J35" s="94">
        <f>('YA F'!U33)</f>
        <v>0</v>
      </c>
      <c r="K35" s="94">
        <f>('YB M'!W33)</f>
        <v>0</v>
      </c>
      <c r="L35" s="94">
        <f>('YB F'!W33)</f>
        <v>0</v>
      </c>
      <c r="M35" s="94">
        <f>(MCM!W33)</f>
        <v>0</v>
      </c>
      <c r="N35" s="94">
        <f>(MCF!U19)</f>
        <v>0</v>
      </c>
      <c r="O35" s="94">
        <f>(JUM!U33)</f>
        <v>0</v>
      </c>
      <c r="P35" s="94">
        <f>(JUF!U33)</f>
        <v>0</v>
      </c>
      <c r="Q35" s="94">
        <f t="shared" si="0"/>
        <v>0</v>
      </c>
      <c r="R35" s="94" t="s">
        <v>112</v>
      </c>
    </row>
    <row r="36" spans="1:18" ht="15.75">
      <c r="A36" s="94">
        <v>1864</v>
      </c>
      <c r="B36" s="94" t="s">
        <v>97</v>
      </c>
      <c r="C36" s="94">
        <f>('CU M'!W36)</f>
        <v>0</v>
      </c>
      <c r="D36" s="94">
        <f>('CU F'!U36)</f>
        <v>0</v>
      </c>
      <c r="E36" s="94">
        <f>('ES M'!U36)</f>
        <v>0</v>
      </c>
      <c r="F36" s="94">
        <f>('ES F'!U36)</f>
        <v>0</v>
      </c>
      <c r="G36" s="94">
        <f>('RA M'!U36)</f>
        <v>0</v>
      </c>
      <c r="H36" s="94">
        <f>('RA F'!U36)</f>
        <v>0</v>
      </c>
      <c r="I36" s="94">
        <f>('YA M'!U36)</f>
        <v>0</v>
      </c>
      <c r="J36" s="94">
        <f>('YA F'!U36)</f>
        <v>0</v>
      </c>
      <c r="K36" s="94">
        <f>('YB M'!U36)</f>
        <v>0</v>
      </c>
      <c r="L36" s="94">
        <f>('YB F'!U36)</f>
        <v>0</v>
      </c>
      <c r="M36" s="94">
        <f>(MCM!U28)</f>
        <v>0</v>
      </c>
      <c r="N36" s="94">
        <f>(MCF!U28)</f>
        <v>0</v>
      </c>
      <c r="O36" s="94">
        <f>(JUM!U36)</f>
        <v>0</v>
      </c>
      <c r="P36" s="94">
        <f>(JUF!U36)</f>
        <v>0</v>
      </c>
      <c r="Q36" s="94">
        <f t="shared" si="0"/>
        <v>0</v>
      </c>
      <c r="R36" s="94" t="s">
        <v>97</v>
      </c>
    </row>
    <row r="37" spans="1:18" ht="15.75">
      <c r="A37" s="94">
        <v>1980</v>
      </c>
      <c r="B37" s="94" t="s">
        <v>80</v>
      </c>
      <c r="C37" s="94">
        <f>('CU M'!W10)</f>
        <v>0</v>
      </c>
      <c r="D37" s="94">
        <f>('CU F'!U10)</f>
        <v>0</v>
      </c>
      <c r="E37" s="94">
        <f>('ES M'!U10)</f>
        <v>0</v>
      </c>
      <c r="F37" s="94">
        <f>('ES F'!U10)</f>
        <v>0</v>
      </c>
      <c r="G37" s="94">
        <f>('RA M'!U10)</f>
        <v>0</v>
      </c>
      <c r="H37" s="94">
        <f>('RA F'!U10)</f>
        <v>0</v>
      </c>
      <c r="I37" s="94">
        <f>('YA M'!U10)</f>
        <v>0</v>
      </c>
      <c r="J37" s="94">
        <f>('YA F'!U10)</f>
        <v>0</v>
      </c>
      <c r="K37" s="94">
        <f>('YB M'!U39)</f>
        <v>0</v>
      </c>
      <c r="L37" s="94">
        <f>('YB F'!U10)</f>
        <v>0</v>
      </c>
      <c r="M37" s="94">
        <f>(MCM!U40)</f>
        <v>0</v>
      </c>
      <c r="N37" s="94">
        <f>(MCF!U40)</f>
        <v>0</v>
      </c>
      <c r="O37" s="94">
        <f>(JUM!U10)</f>
        <v>0</v>
      </c>
      <c r="P37" s="94">
        <f>(JUF!U10)</f>
        <v>0</v>
      </c>
      <c r="Q37" s="94">
        <f t="shared" si="0"/>
        <v>0</v>
      </c>
      <c r="R37" s="94" t="s">
        <v>80</v>
      </c>
    </row>
    <row r="38" spans="1:19" s="1" customFormat="1" ht="15.75">
      <c r="A38" s="94">
        <v>1755</v>
      </c>
      <c r="B38" s="94" t="s">
        <v>53</v>
      </c>
      <c r="C38" s="94">
        <f>('CU M'!W18)</f>
        <v>0</v>
      </c>
      <c r="D38" s="94">
        <f>('CU F'!U18)</f>
        <v>0</v>
      </c>
      <c r="E38" s="94">
        <f>('ES M'!U18)</f>
        <v>0</v>
      </c>
      <c r="F38" s="94">
        <f>('ES F'!U18)</f>
        <v>0</v>
      </c>
      <c r="G38" s="94">
        <f>('RA M'!U18)</f>
        <v>0</v>
      </c>
      <c r="H38" s="94">
        <f>('RA F'!U18)</f>
        <v>0</v>
      </c>
      <c r="I38" s="94">
        <v>0</v>
      </c>
      <c r="J38" s="94">
        <f>('YA F'!U18)</f>
        <v>0</v>
      </c>
      <c r="K38" s="94">
        <f>('YB M'!U18)</f>
        <v>0</v>
      </c>
      <c r="L38" s="94">
        <f>('YB F'!U18)</f>
        <v>0</v>
      </c>
      <c r="M38" s="94">
        <f>(MCM!U18)</f>
        <v>0</v>
      </c>
      <c r="N38" s="94">
        <f>(MCF!U18)</f>
        <v>0</v>
      </c>
      <c r="O38" s="94">
        <f>(JUM!U18)</f>
        <v>0</v>
      </c>
      <c r="P38" s="94">
        <f>(JUF!U18)</f>
        <v>0</v>
      </c>
      <c r="Q38" s="94">
        <f t="shared" si="0"/>
        <v>0</v>
      </c>
      <c r="R38" s="94" t="s">
        <v>53</v>
      </c>
      <c r="S38" s="274"/>
    </row>
    <row r="39" spans="1:19" s="1" customFormat="1" ht="15.75">
      <c r="A39" s="94">
        <v>1177</v>
      </c>
      <c r="B39" s="94" t="s">
        <v>58</v>
      </c>
      <c r="C39" s="94">
        <f>('CU M'!W24)</f>
        <v>0</v>
      </c>
      <c r="D39" s="94">
        <f>('CU F'!U24)</f>
        <v>0</v>
      </c>
      <c r="E39" s="94">
        <f>('ES M'!U24)</f>
        <v>0</v>
      </c>
      <c r="F39" s="94">
        <f>('ES F'!U24)</f>
        <v>0</v>
      </c>
      <c r="G39" s="94">
        <f>('RA M'!U24)</f>
        <v>0</v>
      </c>
      <c r="H39" s="94">
        <f>('RA F'!U24)</f>
        <v>0</v>
      </c>
      <c r="I39" s="94">
        <f>('YA M'!U24)</f>
        <v>0</v>
      </c>
      <c r="J39" s="94">
        <f>('YA F'!U24)</f>
        <v>0</v>
      </c>
      <c r="K39" s="94">
        <f>('YB M'!U24)</f>
        <v>0</v>
      </c>
      <c r="L39" s="94">
        <f>('YB F'!U24)</f>
        <v>0</v>
      </c>
      <c r="M39" s="94">
        <f>(MCM!U24)</f>
        <v>0</v>
      </c>
      <c r="N39" s="94">
        <f>(MCF!U24)</f>
        <v>0</v>
      </c>
      <c r="O39" s="94">
        <f>(JUM!U24)</f>
        <v>0</v>
      </c>
      <c r="P39" s="94">
        <f>(JUF!U24)</f>
        <v>0</v>
      </c>
      <c r="Q39" s="94">
        <f t="shared" si="0"/>
        <v>0</v>
      </c>
      <c r="R39" s="94" t="s">
        <v>58</v>
      </c>
      <c r="S39" s="274"/>
    </row>
    <row r="40" spans="1:19" s="1" customFormat="1" ht="15.75">
      <c r="A40" s="94">
        <v>1880</v>
      </c>
      <c r="B40" s="94" t="s">
        <v>72</v>
      </c>
      <c r="C40" s="94">
        <f>('CU M'!W32)</f>
        <v>0</v>
      </c>
      <c r="D40" s="94">
        <f>('CU F'!U32)</f>
        <v>0</v>
      </c>
      <c r="E40" s="94">
        <f>('ES M'!U32)</f>
        <v>0</v>
      </c>
      <c r="F40" s="94">
        <f>('ES F'!U32)</f>
        <v>0</v>
      </c>
      <c r="G40" s="94">
        <f>('RA M'!U32)</f>
        <v>0</v>
      </c>
      <c r="H40" s="94">
        <f>('RA F'!U32)</f>
        <v>0</v>
      </c>
      <c r="I40" s="94">
        <f>('YA M'!U32)</f>
        <v>0</v>
      </c>
      <c r="J40" s="94">
        <f>('YA F'!U32)</f>
        <v>0</v>
      </c>
      <c r="K40" s="94">
        <f>('YB M'!U32)</f>
        <v>0</v>
      </c>
      <c r="L40" s="94">
        <f>('YB F'!U32)</f>
        <v>0</v>
      </c>
      <c r="M40" s="94">
        <f>(MCM!U32)</f>
        <v>0</v>
      </c>
      <c r="N40" s="94">
        <f>(MCF!U32)</f>
        <v>0</v>
      </c>
      <c r="O40" s="94">
        <f>(JUM!U32)</f>
        <v>0</v>
      </c>
      <c r="P40" s="94">
        <f>(JUF!U32)</f>
        <v>0</v>
      </c>
      <c r="Q40" s="94">
        <f t="shared" si="0"/>
        <v>0</v>
      </c>
      <c r="R40" s="94" t="s">
        <v>72</v>
      </c>
      <c r="S40" s="274"/>
    </row>
    <row r="41" spans="1:19" s="1" customFormat="1" ht="15.75">
      <c r="A41" s="94">
        <v>2199</v>
      </c>
      <c r="B41" s="94" t="s">
        <v>277</v>
      </c>
      <c r="C41" s="94">
        <f>('CU M'!W16)</f>
        <v>67</v>
      </c>
      <c r="D41" s="94">
        <f>('CU F'!U22)</f>
        <v>0</v>
      </c>
      <c r="E41" s="94">
        <f>('ES M'!U19)</f>
        <v>5</v>
      </c>
      <c r="F41" s="94">
        <f>('ES F'!U19)</f>
        <v>215</v>
      </c>
      <c r="G41" s="94">
        <f>('RA M'!U22)</f>
        <v>0</v>
      </c>
      <c r="H41" s="94">
        <f>('RA F'!U13)</f>
        <v>24</v>
      </c>
      <c r="I41" s="94">
        <f>('YA M'!U13)</f>
        <v>47</v>
      </c>
      <c r="J41" s="94">
        <f>('YA F'!U13)</f>
        <v>37</v>
      </c>
      <c r="K41" s="94">
        <f>('YB M'!U22)</f>
        <v>0</v>
      </c>
      <c r="L41" s="94">
        <f>('YB F'!U22)</f>
        <v>0</v>
      </c>
      <c r="M41" s="94">
        <f>(MCM!U35)</f>
        <v>0</v>
      </c>
      <c r="N41" s="94">
        <f>(MCF!U35)</f>
        <v>0</v>
      </c>
      <c r="O41" s="94">
        <f>(JUM!U22)</f>
        <v>0</v>
      </c>
      <c r="P41" s="94">
        <f>(JUF!U22)</f>
        <v>0</v>
      </c>
      <c r="Q41" s="94">
        <f t="shared" si="0"/>
        <v>395</v>
      </c>
      <c r="R41" s="94" t="s">
        <v>277</v>
      </c>
      <c r="S41" s="274"/>
    </row>
    <row r="42" spans="1:19" s="1" customFormat="1" ht="15.75">
      <c r="A42" s="94">
        <v>1757</v>
      </c>
      <c r="B42" s="94" t="s">
        <v>60</v>
      </c>
      <c r="C42" s="94">
        <f>('CU M'!W22)</f>
        <v>0</v>
      </c>
      <c r="D42" s="94">
        <f>('CU F'!U22)</f>
        <v>0</v>
      </c>
      <c r="E42" s="94">
        <f>('ES M'!U22)</f>
        <v>0</v>
      </c>
      <c r="F42" s="94">
        <f>('ES F'!U22)</f>
        <v>0</v>
      </c>
      <c r="G42" s="94">
        <f>('RA M'!U22)</f>
        <v>0</v>
      </c>
      <c r="H42" s="95"/>
      <c r="I42" s="94"/>
      <c r="J42" s="94">
        <f>('YA F'!U22)</f>
        <v>0</v>
      </c>
      <c r="K42" s="94">
        <f>('YB M'!U19)</f>
        <v>0</v>
      </c>
      <c r="L42" s="94">
        <f>('YB F'!U22)</f>
        <v>0</v>
      </c>
      <c r="M42" s="94">
        <f>(MCM!U22)</f>
        <v>0</v>
      </c>
      <c r="N42" s="94">
        <f>(MCF!U22)</f>
        <v>0</v>
      </c>
      <c r="O42" s="94">
        <f>(JUM!U26)</f>
        <v>0</v>
      </c>
      <c r="P42" s="94">
        <f>(JUF!U26)</f>
        <v>0</v>
      </c>
      <c r="Q42" s="94">
        <f>SUM(C42:P42)</f>
        <v>0</v>
      </c>
      <c r="R42" s="94" t="s">
        <v>60</v>
      </c>
      <c r="S42" s="274"/>
    </row>
    <row r="43" spans="1:19" s="1" customFormat="1" ht="15.75">
      <c r="A43" s="94">
        <v>1353</v>
      </c>
      <c r="B43" s="94" t="s">
        <v>481</v>
      </c>
      <c r="C43" s="94"/>
      <c r="D43" s="94"/>
      <c r="E43" s="94"/>
      <c r="F43" s="94"/>
      <c r="G43" s="94">
        <f>('RA M'!U41)</f>
        <v>100</v>
      </c>
      <c r="H43" s="95"/>
      <c r="I43" s="94"/>
      <c r="J43" s="94"/>
      <c r="K43" s="94"/>
      <c r="L43" s="94"/>
      <c r="M43" s="94"/>
      <c r="N43" s="94"/>
      <c r="O43" s="94"/>
      <c r="P43" s="94"/>
      <c r="Q43" s="94">
        <f>SUM(C43:P43)</f>
        <v>100</v>
      </c>
      <c r="R43" s="94" t="s">
        <v>481</v>
      </c>
      <c r="S43" s="274"/>
    </row>
    <row r="44" spans="1:19" s="1" customFormat="1" ht="15.75">
      <c r="A44" s="94">
        <v>1615</v>
      </c>
      <c r="B44" s="94" t="s">
        <v>513</v>
      </c>
      <c r="C44" s="94">
        <f>('CU M'!W12)</f>
        <v>5</v>
      </c>
      <c r="D44" s="94">
        <f>('CU F'!W12)</f>
        <v>0</v>
      </c>
      <c r="E44" s="94"/>
      <c r="F44" s="94"/>
      <c r="G44" s="94"/>
      <c r="H44" s="95"/>
      <c r="I44" s="94"/>
      <c r="J44" s="94"/>
      <c r="K44" s="94"/>
      <c r="L44" s="94"/>
      <c r="M44" s="94"/>
      <c r="N44" s="94"/>
      <c r="O44" s="94"/>
      <c r="P44" s="94"/>
      <c r="Q44" s="94">
        <f>SUM(C44:P44)</f>
        <v>5</v>
      </c>
      <c r="R44" s="94" t="s">
        <v>513</v>
      </c>
      <c r="S44" s="274"/>
    </row>
    <row r="45" spans="1:19" s="1" customFormat="1" ht="15.75">
      <c r="A45" s="94">
        <v>2072</v>
      </c>
      <c r="B45" s="94" t="s">
        <v>458</v>
      </c>
      <c r="C45" s="94"/>
      <c r="D45" s="94"/>
      <c r="E45" s="94">
        <f>('ES M'!U41)</f>
        <v>5</v>
      </c>
      <c r="F45" s="94"/>
      <c r="G45" s="94"/>
      <c r="H45" s="94">
        <f>('RA F'!U41)</f>
        <v>10</v>
      </c>
      <c r="I45" s="94">
        <f>('YA M'!U41)</f>
        <v>10</v>
      </c>
      <c r="J45" s="94"/>
      <c r="K45" s="94"/>
      <c r="L45" s="94"/>
      <c r="M45" s="94"/>
      <c r="N45" s="94"/>
      <c r="O45" s="94"/>
      <c r="P45" s="94"/>
      <c r="Q45" s="94">
        <f>SUM(C45:P45)</f>
        <v>25</v>
      </c>
      <c r="R45" s="94" t="s">
        <v>458</v>
      </c>
      <c r="S45" s="274"/>
    </row>
    <row r="46" spans="1:18" ht="18.75" customHeight="1">
      <c r="A46" s="94"/>
      <c r="B46" s="94"/>
      <c r="C46" s="146">
        <f aca="true" t="shared" si="1" ref="C46:P46">SUM(C4:C45)</f>
        <v>1279</v>
      </c>
      <c r="D46" s="146">
        <f t="shared" si="1"/>
        <v>1064</v>
      </c>
      <c r="E46" s="146">
        <f t="shared" si="1"/>
        <v>1434</v>
      </c>
      <c r="F46" s="146">
        <f t="shared" si="1"/>
        <v>1124</v>
      </c>
      <c r="G46" s="146">
        <f t="shared" si="1"/>
        <v>1239</v>
      </c>
      <c r="H46" s="146">
        <f t="shared" si="1"/>
        <v>1204</v>
      </c>
      <c r="I46" s="146">
        <f t="shared" si="1"/>
        <v>1214</v>
      </c>
      <c r="J46" s="146">
        <f t="shared" si="1"/>
        <v>1063</v>
      </c>
      <c r="K46" s="146">
        <f t="shared" si="1"/>
        <v>1038</v>
      </c>
      <c r="L46" s="146">
        <f t="shared" si="1"/>
        <v>213</v>
      </c>
      <c r="M46" s="146">
        <f t="shared" si="1"/>
        <v>711</v>
      </c>
      <c r="N46" s="146">
        <f t="shared" si="1"/>
        <v>1003</v>
      </c>
      <c r="O46" s="146">
        <f t="shared" si="1"/>
        <v>267</v>
      </c>
      <c r="P46" s="146">
        <f t="shared" si="1"/>
        <v>180</v>
      </c>
      <c r="Q46" s="94"/>
      <c r="R46" s="147">
        <f>SUM(Q4:Q45)</f>
        <v>13033</v>
      </c>
    </row>
    <row r="47" spans="1:18" ht="15.75">
      <c r="A47" s="94"/>
      <c r="B47" s="94"/>
      <c r="C47" s="146" t="s">
        <v>22</v>
      </c>
      <c r="D47" s="146" t="s">
        <v>23</v>
      </c>
      <c r="E47" s="146" t="s">
        <v>24</v>
      </c>
      <c r="F47" s="146" t="s">
        <v>25</v>
      </c>
      <c r="G47" s="146" t="s">
        <v>26</v>
      </c>
      <c r="H47" s="146" t="s">
        <v>27</v>
      </c>
      <c r="I47" s="146" t="s">
        <v>28</v>
      </c>
      <c r="J47" s="146" t="s">
        <v>29</v>
      </c>
      <c r="K47" s="146" t="s">
        <v>30</v>
      </c>
      <c r="L47" s="146" t="s">
        <v>31</v>
      </c>
      <c r="M47" s="146" t="s">
        <v>126</v>
      </c>
      <c r="N47" s="146" t="s">
        <v>127</v>
      </c>
      <c r="O47" s="146" t="s">
        <v>131</v>
      </c>
      <c r="P47" s="146" t="s">
        <v>132</v>
      </c>
      <c r="Q47" s="94">
        <f>SUM(C46:P46)</f>
        <v>13033</v>
      </c>
      <c r="R47" s="94"/>
    </row>
    <row r="51" ht="15.75">
      <c r="Q51" s="1" t="s">
        <v>207</v>
      </c>
    </row>
    <row r="52" spans="1:2" ht="15.75">
      <c r="A52" s="283"/>
      <c r="B52" s="283"/>
    </row>
    <row r="54" spans="1:2" ht="15.75">
      <c r="A54" s="9"/>
      <c r="B54" s="9"/>
    </row>
    <row r="55" spans="1:2" ht="15.75">
      <c r="A55" s="9"/>
      <c r="B55" s="9"/>
    </row>
    <row r="56" spans="1:2" ht="15.75">
      <c r="A56" s="9"/>
      <c r="B56" s="9"/>
    </row>
    <row r="59" spans="1:2" ht="15.75">
      <c r="A59" s="9"/>
      <c r="B59" s="9"/>
    </row>
    <row r="66" spans="1:2" ht="15.75">
      <c r="A66" s="9"/>
      <c r="B66" s="9"/>
    </row>
    <row r="76" spans="1:19" s="10" customFormat="1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274"/>
    </row>
  </sheetData>
  <sheetProtection password="C4AE" sheet="1"/>
  <mergeCells count="1">
    <mergeCell ref="A52:B52"/>
  </mergeCells>
  <printOptions/>
  <pageMargins left="0.15748031496062992" right="0.15748031496062992" top="0.1968503937007874" bottom="0.1968503937007874" header="0.5118110236220472" footer="0.5118110236220472"/>
  <pageSetup fitToHeight="1" fitToWidth="1" horizontalDpi="300" verticalDpi="3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53"/>
  <sheetViews>
    <sheetView zoomScale="75" zoomScaleNormal="75" zoomScalePageLayoutView="0" workbookViewId="0" topLeftCell="A19">
      <selection activeCell="J54" sqref="J54"/>
    </sheetView>
  </sheetViews>
  <sheetFormatPr defaultColWidth="9.140625" defaultRowHeight="12.75"/>
  <cols>
    <col min="1" max="1" width="8.7109375" style="1" customWidth="1"/>
    <col min="2" max="2" width="39.8515625" style="1" customWidth="1"/>
    <col min="3" max="16" width="10.7109375" style="1" customWidth="1"/>
    <col min="17" max="17" width="14.00390625" style="1" customWidth="1"/>
    <col min="18" max="18" width="40.140625" style="1" customWidth="1"/>
    <col min="19" max="19" width="10.140625" style="0" customWidth="1"/>
  </cols>
  <sheetData>
    <row r="2" ht="15.75" thickBot="1"/>
    <row r="3" spans="1:18" ht="15.75">
      <c r="A3" s="153"/>
      <c r="B3" s="160" t="s">
        <v>3</v>
      </c>
      <c r="C3" s="161" t="s">
        <v>22</v>
      </c>
      <c r="D3" s="161" t="s">
        <v>23</v>
      </c>
      <c r="E3" s="161" t="s">
        <v>24</v>
      </c>
      <c r="F3" s="161" t="s">
        <v>25</v>
      </c>
      <c r="G3" s="161" t="s">
        <v>26</v>
      </c>
      <c r="H3" s="161" t="s">
        <v>27</v>
      </c>
      <c r="I3" s="161" t="s">
        <v>28</v>
      </c>
      <c r="J3" s="161" t="s">
        <v>29</v>
      </c>
      <c r="K3" s="161" t="s">
        <v>30</v>
      </c>
      <c r="L3" s="161" t="s">
        <v>31</v>
      </c>
      <c r="M3" s="161" t="s">
        <v>126</v>
      </c>
      <c r="N3" s="161" t="s">
        <v>125</v>
      </c>
      <c r="O3" s="198" t="s">
        <v>131</v>
      </c>
      <c r="P3" s="198" t="s">
        <v>132</v>
      </c>
      <c r="Q3" s="199" t="s">
        <v>32</v>
      </c>
      <c r="R3" s="144"/>
    </row>
    <row r="4" spans="1:18" ht="15.75">
      <c r="A4" s="94">
        <v>1213</v>
      </c>
      <c r="B4" s="94" t="s">
        <v>43</v>
      </c>
      <c r="C4" s="94">
        <f>('CU M'!Y3)</f>
        <v>409</v>
      </c>
      <c r="D4" s="94">
        <f>('CU F'!W3)</f>
        <v>261</v>
      </c>
      <c r="E4" s="94">
        <f>('ES M'!W3)</f>
        <v>227</v>
      </c>
      <c r="F4" s="94">
        <f>('ES F'!W3)</f>
        <v>260</v>
      </c>
      <c r="G4" s="94">
        <f>('RA M'!W3)</f>
        <v>280</v>
      </c>
      <c r="H4" s="94">
        <f>('RA F'!W3)</f>
        <v>202</v>
      </c>
      <c r="I4" s="94">
        <f>('YA M'!W3)</f>
        <v>190</v>
      </c>
      <c r="J4" s="94">
        <f>('YA F'!W3)</f>
        <v>0</v>
      </c>
      <c r="K4" s="94">
        <f>('YB M'!W3)</f>
        <v>23</v>
      </c>
      <c r="L4" s="94">
        <f>('YB F'!W3)</f>
        <v>20</v>
      </c>
      <c r="M4" s="94">
        <f>(MCM!W3)</f>
        <v>180</v>
      </c>
      <c r="N4" s="94">
        <f>(MCF!W3)</f>
        <v>39</v>
      </c>
      <c r="O4" s="94">
        <f>(JUM!U3)</f>
        <v>90</v>
      </c>
      <c r="P4" s="94">
        <f>(JUF!U3)</f>
        <v>0</v>
      </c>
      <c r="Q4" s="94">
        <f aca="true" t="shared" si="0" ref="Q4:Q45">SUM(C4:P4)</f>
        <v>2181</v>
      </c>
      <c r="R4" s="94" t="s">
        <v>43</v>
      </c>
    </row>
    <row r="5" spans="1:18" ht="15.75">
      <c r="A5" s="94">
        <v>1887</v>
      </c>
      <c r="B5" s="94" t="s">
        <v>56</v>
      </c>
      <c r="C5" s="94">
        <f>('CU M'!Y21)</f>
        <v>155</v>
      </c>
      <c r="D5" s="94">
        <f>('CU F'!W21)</f>
        <v>389</v>
      </c>
      <c r="E5" s="94">
        <f>('ES M'!W21)</f>
        <v>64</v>
      </c>
      <c r="F5" s="94">
        <f>('ES F'!W21)</f>
        <v>142</v>
      </c>
      <c r="G5" s="94">
        <f>('RA M'!W21)</f>
        <v>193</v>
      </c>
      <c r="H5" s="94">
        <f>('RA F'!W21)</f>
        <v>80</v>
      </c>
      <c r="I5" s="94">
        <f>('YA M'!W21)</f>
        <v>43</v>
      </c>
      <c r="J5" s="94">
        <f>('YA F'!W21)</f>
        <v>70</v>
      </c>
      <c r="K5" s="94">
        <f>('YB M'!W21)</f>
        <v>140</v>
      </c>
      <c r="L5" s="94">
        <f>('YB F'!W21)</f>
        <v>0</v>
      </c>
      <c r="M5" s="94">
        <f>(MCM!W21)</f>
        <v>0</v>
      </c>
      <c r="N5" s="94">
        <f>(MCF!W21)</f>
        <v>300</v>
      </c>
      <c r="O5" s="94">
        <f>(JUM!U21)</f>
        <v>0</v>
      </c>
      <c r="P5" s="94">
        <f>(JUF!U21)</f>
        <v>0</v>
      </c>
      <c r="Q5" s="94">
        <f t="shared" si="0"/>
        <v>1576</v>
      </c>
      <c r="R5" s="94" t="s">
        <v>56</v>
      </c>
    </row>
    <row r="6" spans="1:18" ht="15.75">
      <c r="A6" s="94">
        <v>1174</v>
      </c>
      <c r="B6" s="94" t="s">
        <v>44</v>
      </c>
      <c r="C6" s="94">
        <f>('CU M'!Y5)</f>
        <v>69</v>
      </c>
      <c r="D6" s="94">
        <f>('CU F'!W5)</f>
        <v>190</v>
      </c>
      <c r="E6" s="94">
        <f>('ES M'!W5)</f>
        <v>265</v>
      </c>
      <c r="F6" s="94">
        <f>('ES F'!W5)</f>
        <v>60</v>
      </c>
      <c r="G6" s="94">
        <f>('RA M'!W5)</f>
        <v>256</v>
      </c>
      <c r="H6" s="94">
        <f>('RA F'!W5)</f>
        <v>225</v>
      </c>
      <c r="I6" s="94">
        <f>('YA M'!W5)</f>
        <v>221</v>
      </c>
      <c r="J6" s="94">
        <f>('YA F'!W5)</f>
        <v>218</v>
      </c>
      <c r="K6" s="94">
        <f>('YB M'!W5)</f>
        <v>140</v>
      </c>
      <c r="L6" s="94">
        <f>('YB F'!W5)</f>
        <v>12</v>
      </c>
      <c r="M6" s="94">
        <f>(MCM!W5)</f>
        <v>40</v>
      </c>
      <c r="N6" s="94">
        <f>(MCF!W5)</f>
        <v>200</v>
      </c>
      <c r="O6" s="94">
        <f>(JUM!U5)</f>
        <v>90</v>
      </c>
      <c r="P6" s="94">
        <f>(JUF!U5)</f>
        <v>0</v>
      </c>
      <c r="Q6" s="94">
        <f t="shared" si="0"/>
        <v>1986</v>
      </c>
      <c r="R6" s="94" t="s">
        <v>44</v>
      </c>
    </row>
    <row r="7" spans="1:18" ht="15.75">
      <c r="A7" s="94">
        <v>1180</v>
      </c>
      <c r="B7" s="94" t="s">
        <v>45</v>
      </c>
      <c r="C7" s="94">
        <f>('CU M'!Y6)</f>
        <v>15</v>
      </c>
      <c r="D7" s="94">
        <f>('CU F'!W6)</f>
        <v>5</v>
      </c>
      <c r="E7" s="94">
        <f>('ES M'!W6)</f>
        <v>438</v>
      </c>
      <c r="F7" s="94">
        <f>('ES F'!W6)</f>
        <v>45</v>
      </c>
      <c r="G7" s="94">
        <f>('RA M'!W6)</f>
        <v>0</v>
      </c>
      <c r="H7" s="94">
        <f>('RA F'!W6)</f>
        <v>19</v>
      </c>
      <c r="I7" s="94">
        <f>('YA M'!W6)</f>
        <v>43</v>
      </c>
      <c r="J7" s="94">
        <f>('YA F'!W6)</f>
        <v>0</v>
      </c>
      <c r="K7" s="94">
        <f>('YB M'!W6)</f>
        <v>187</v>
      </c>
      <c r="L7" s="94">
        <f>('YB F'!W6)</f>
        <v>0</v>
      </c>
      <c r="M7" s="94">
        <f>(MCM!W6)</f>
        <v>225</v>
      </c>
      <c r="N7" s="94">
        <f>(MCF!W6)</f>
        <v>0</v>
      </c>
      <c r="O7" s="94">
        <f>(JUM!U6)</f>
        <v>0</v>
      </c>
      <c r="P7" s="94">
        <f>(JUF!U6)</f>
        <v>50</v>
      </c>
      <c r="Q7" s="94">
        <f t="shared" si="0"/>
        <v>1027</v>
      </c>
      <c r="R7" s="94" t="s">
        <v>45</v>
      </c>
    </row>
    <row r="8" spans="1:18" ht="15.75">
      <c r="A8" s="94">
        <v>10</v>
      </c>
      <c r="B8" s="94" t="s">
        <v>47</v>
      </c>
      <c r="C8" s="94">
        <f>('CU M'!Y8)</f>
        <v>120</v>
      </c>
      <c r="D8" s="94">
        <f>('CU F'!W8)</f>
        <v>0</v>
      </c>
      <c r="E8" s="94">
        <f>('ES M'!W8)</f>
        <v>32</v>
      </c>
      <c r="F8" s="94">
        <f>('ES F'!W8)</f>
        <v>0</v>
      </c>
      <c r="G8" s="94">
        <f>('RA M'!W8)</f>
        <v>0</v>
      </c>
      <c r="H8" s="94">
        <f>('RA F'!W8)</f>
        <v>0</v>
      </c>
      <c r="I8" s="94">
        <f>('YA M'!W8)</f>
        <v>328</v>
      </c>
      <c r="J8" s="94">
        <f>('YA F'!W8)</f>
        <v>260</v>
      </c>
      <c r="K8" s="94">
        <f>('YB M'!W8)</f>
        <v>0</v>
      </c>
      <c r="L8" s="94">
        <f>('YB F'!W8)</f>
        <v>0</v>
      </c>
      <c r="M8" s="94">
        <f>(MCM!W8)</f>
        <v>20</v>
      </c>
      <c r="N8" s="94">
        <f>(MCF!W8)</f>
        <v>260</v>
      </c>
      <c r="O8" s="94">
        <f>(JUM!U8)</f>
        <v>0</v>
      </c>
      <c r="P8" s="94">
        <f>(JUF!U8)</f>
        <v>0</v>
      </c>
      <c r="Q8" s="94">
        <f t="shared" si="0"/>
        <v>1020</v>
      </c>
      <c r="R8" s="94" t="s">
        <v>47</v>
      </c>
    </row>
    <row r="9" spans="1:18" ht="15.75">
      <c r="A9" s="94">
        <v>1590</v>
      </c>
      <c r="B9" s="94" t="s">
        <v>49</v>
      </c>
      <c r="C9" s="94">
        <f>('CU M'!W11)</f>
        <v>0</v>
      </c>
      <c r="D9" s="94">
        <f>('CU F'!W11)</f>
        <v>0</v>
      </c>
      <c r="E9" s="94">
        <f>('ES M'!W11)</f>
        <v>0</v>
      </c>
      <c r="F9" s="94">
        <f>('ES F'!W11)</f>
        <v>0</v>
      </c>
      <c r="G9" s="94">
        <f>('RA M'!W11)</f>
        <v>0</v>
      </c>
      <c r="H9" s="94">
        <f>('RA F'!W11)</f>
        <v>5</v>
      </c>
      <c r="I9" s="94">
        <f>('YA M'!W11)</f>
        <v>6</v>
      </c>
      <c r="J9" s="94">
        <f>('YA F'!W11)</f>
        <v>180</v>
      </c>
      <c r="K9" s="94">
        <f>('YB M'!W11)</f>
        <v>39</v>
      </c>
      <c r="L9" s="94">
        <f>('YB F'!W11)</f>
        <v>0</v>
      </c>
      <c r="M9" s="94">
        <f>(MCM!W11)</f>
        <v>0</v>
      </c>
      <c r="N9" s="94">
        <f>(MCF!W11)</f>
        <v>0</v>
      </c>
      <c r="O9" s="94">
        <f>(JUM!U11)</f>
        <v>0</v>
      </c>
      <c r="P9" s="94">
        <f>(JUF!U11)</f>
        <v>0</v>
      </c>
      <c r="Q9" s="94">
        <f t="shared" si="0"/>
        <v>230</v>
      </c>
      <c r="R9" s="94" t="s">
        <v>49</v>
      </c>
    </row>
    <row r="10" spans="1:18" ht="15.75">
      <c r="A10" s="94">
        <v>2057</v>
      </c>
      <c r="B10" s="94" t="s">
        <v>101</v>
      </c>
      <c r="C10" s="94">
        <f>('CU M'!W39)</f>
        <v>209</v>
      </c>
      <c r="D10" s="94">
        <f>('CU F'!W39)</f>
        <v>96</v>
      </c>
      <c r="E10" s="94">
        <f>('ES M'!W39)</f>
        <v>60</v>
      </c>
      <c r="F10" s="94">
        <f>('ES F'!W39)</f>
        <v>20</v>
      </c>
      <c r="G10" s="94">
        <f>('RA M'!U39)</f>
        <v>27</v>
      </c>
      <c r="H10" s="94">
        <f>('RA F'!U39)</f>
        <v>0</v>
      </c>
      <c r="I10" s="94">
        <f>('YA M'!U39)</f>
        <v>0</v>
      </c>
      <c r="J10" s="94">
        <f>('YA F'!U39)</f>
        <v>0</v>
      </c>
      <c r="K10" s="94">
        <f>('YB M'!U38)</f>
        <v>100</v>
      </c>
      <c r="L10" s="94">
        <f>('YB F'!U39)</f>
        <v>0</v>
      </c>
      <c r="M10" s="94">
        <f>(MCM!U38)</f>
        <v>154</v>
      </c>
      <c r="N10" s="94">
        <f>(MCF!W37)</f>
        <v>142</v>
      </c>
      <c r="O10" s="94">
        <f>(JUM!U39)</f>
        <v>15</v>
      </c>
      <c r="P10" s="94">
        <f>(JUF!U39)</f>
        <v>0</v>
      </c>
      <c r="Q10" s="94">
        <f t="shared" si="0"/>
        <v>823</v>
      </c>
      <c r="R10" s="94" t="s">
        <v>101</v>
      </c>
    </row>
    <row r="11" spans="1:18" ht="15.75">
      <c r="A11" s="94">
        <v>1115</v>
      </c>
      <c r="B11" s="94" t="s">
        <v>46</v>
      </c>
      <c r="C11" s="94">
        <f>('CU M'!Y7)</f>
        <v>0</v>
      </c>
      <c r="D11" s="94">
        <f>('CU F'!W7)</f>
        <v>0</v>
      </c>
      <c r="E11" s="94">
        <f>('ES M'!W7)</f>
        <v>0</v>
      </c>
      <c r="F11" s="94">
        <f>('ES F'!W7)</f>
        <v>0</v>
      </c>
      <c r="G11" s="94">
        <f>('RA M'!W7)</f>
        <v>24</v>
      </c>
      <c r="H11" s="94">
        <f>('RA F'!W7)</f>
        <v>5</v>
      </c>
      <c r="I11" s="94">
        <f>('YA M'!W7)</f>
        <v>10</v>
      </c>
      <c r="J11" s="94">
        <f>('YA F'!W7)</f>
        <v>21</v>
      </c>
      <c r="K11" s="94">
        <f>('YB M'!W7)</f>
        <v>0</v>
      </c>
      <c r="L11" s="94">
        <f>('YB F'!W7)</f>
        <v>140</v>
      </c>
      <c r="M11" s="94">
        <f>(MCM!W7)</f>
        <v>0</v>
      </c>
      <c r="N11" s="94">
        <f>(MCF!W7)</f>
        <v>0</v>
      </c>
      <c r="O11" s="94">
        <f>(JUM!U7)</f>
        <v>0</v>
      </c>
      <c r="P11" s="94">
        <f>(JUF!U7)</f>
        <v>0</v>
      </c>
      <c r="Q11" s="94">
        <f t="shared" si="0"/>
        <v>200</v>
      </c>
      <c r="R11" s="94" t="s">
        <v>46</v>
      </c>
    </row>
    <row r="12" spans="1:18" ht="15.75">
      <c r="A12" s="94">
        <v>1317</v>
      </c>
      <c r="B12" s="94" t="s">
        <v>51</v>
      </c>
      <c r="C12" s="94">
        <f>('CU M'!Y15)</f>
        <v>45</v>
      </c>
      <c r="D12" s="94">
        <f>('CU F'!W15)</f>
        <v>13</v>
      </c>
      <c r="E12" s="94">
        <f>('ES M'!W15)</f>
        <v>28</v>
      </c>
      <c r="F12" s="94">
        <f>('ES F'!W15)</f>
        <v>150</v>
      </c>
      <c r="G12" s="94">
        <f>('RA M'!W15)</f>
        <v>10</v>
      </c>
      <c r="H12" s="94">
        <f>('RA F'!W15)</f>
        <v>10</v>
      </c>
      <c r="I12" s="94">
        <f>('YA M'!W15)</f>
        <v>0</v>
      </c>
      <c r="J12" s="94">
        <f>('YA F'!W15)</f>
        <v>0</v>
      </c>
      <c r="K12" s="94">
        <f>('YB M'!W15)</f>
        <v>0</v>
      </c>
      <c r="L12" s="94">
        <f>('YB F'!W15)</f>
        <v>0</v>
      </c>
      <c r="M12" s="94">
        <f>(MCM!W15)</f>
        <v>0</v>
      </c>
      <c r="N12" s="94">
        <f>(MCF!W15)</f>
        <v>0</v>
      </c>
      <c r="O12" s="94">
        <f>(JUM!U15)</f>
        <v>0</v>
      </c>
      <c r="P12" s="94">
        <f>(JUF!U15)</f>
        <v>0</v>
      </c>
      <c r="Q12" s="94">
        <f t="shared" si="0"/>
        <v>256</v>
      </c>
      <c r="R12" s="94" t="s">
        <v>51</v>
      </c>
    </row>
    <row r="13" spans="1:18" ht="15.75">
      <c r="A13" s="94">
        <v>1589</v>
      </c>
      <c r="B13" s="94" t="s">
        <v>48</v>
      </c>
      <c r="C13" s="94">
        <f>('CU M'!Y9)</f>
        <v>10</v>
      </c>
      <c r="D13" s="94">
        <f>('CU F'!W9)</f>
        <v>0</v>
      </c>
      <c r="E13" s="94">
        <f>('ES M'!W9)</f>
        <v>58</v>
      </c>
      <c r="F13" s="94">
        <f>('ES F'!W9)</f>
        <v>10</v>
      </c>
      <c r="G13" s="94">
        <f>('RA M'!W9)</f>
        <v>20</v>
      </c>
      <c r="H13" s="94">
        <f>('RA F'!W9)</f>
        <v>16</v>
      </c>
      <c r="I13" s="94">
        <f>('YA M'!W9)</f>
        <v>0</v>
      </c>
      <c r="J13" s="94">
        <f>('YA F'!W9)</f>
        <v>0</v>
      </c>
      <c r="K13" s="94">
        <f>('YB M'!W9)</f>
        <v>110</v>
      </c>
      <c r="L13" s="94">
        <f>('YB F'!W9)</f>
        <v>0</v>
      </c>
      <c r="M13" s="94">
        <f>(MCM!W9)</f>
        <v>80</v>
      </c>
      <c r="N13" s="94">
        <f>(MCF!W9)</f>
        <v>0</v>
      </c>
      <c r="O13" s="94">
        <f>(JUM!U9)</f>
        <v>0</v>
      </c>
      <c r="P13" s="94">
        <f>(JUF!U9)</f>
        <v>0</v>
      </c>
      <c r="Q13" s="94">
        <f t="shared" si="0"/>
        <v>304</v>
      </c>
      <c r="R13" s="94" t="s">
        <v>48</v>
      </c>
    </row>
    <row r="14" spans="1:18" ht="15.75">
      <c r="A14" s="94">
        <v>1298</v>
      </c>
      <c r="B14" s="94" t="s">
        <v>55</v>
      </c>
      <c r="C14" s="94">
        <f>('CU M'!Y20)</f>
        <v>5</v>
      </c>
      <c r="D14" s="94">
        <f>('CU F'!W20)</f>
        <v>0</v>
      </c>
      <c r="E14" s="94">
        <f>('ES M'!W20)</f>
        <v>5</v>
      </c>
      <c r="F14" s="94">
        <f>('ES F'!W20)</f>
        <v>0</v>
      </c>
      <c r="G14" s="94">
        <f>('RA M'!W20)</f>
        <v>255</v>
      </c>
      <c r="H14" s="94">
        <f>('RA F'!W20)</f>
        <v>299</v>
      </c>
      <c r="I14" s="94">
        <f>('YA M'!W20)</f>
        <v>189</v>
      </c>
      <c r="J14" s="94">
        <f>('YA F'!W20)</f>
        <v>130</v>
      </c>
      <c r="K14" s="94">
        <f>('YB M'!W20)</f>
        <v>132</v>
      </c>
      <c r="L14" s="94">
        <f>('YB F'!W20)</f>
        <v>0</v>
      </c>
      <c r="M14" s="94">
        <f>(MCM!W20)</f>
        <v>0</v>
      </c>
      <c r="N14" s="94">
        <f>(MCF!W20)</f>
        <v>0</v>
      </c>
      <c r="O14" s="94">
        <f>(JUM!U20)</f>
        <v>60</v>
      </c>
      <c r="P14" s="94">
        <f>(JUF!U20)</f>
        <v>50</v>
      </c>
      <c r="Q14" s="94">
        <f t="shared" si="0"/>
        <v>1125</v>
      </c>
      <c r="R14" s="94" t="s">
        <v>55</v>
      </c>
    </row>
    <row r="15" spans="1:18" ht="15.75">
      <c r="A15" s="94">
        <v>2027</v>
      </c>
      <c r="B15" s="94" t="s">
        <v>86</v>
      </c>
      <c r="C15" s="94">
        <f>('CU M'!Y34)</f>
        <v>20</v>
      </c>
      <c r="D15" s="94">
        <f>('CU F'!W34)</f>
        <v>9</v>
      </c>
      <c r="E15" s="94">
        <f>('ES M'!W34)</f>
        <v>95</v>
      </c>
      <c r="F15" s="94">
        <f>('ES F'!W34)</f>
        <v>111</v>
      </c>
      <c r="G15" s="94">
        <f>('RA M'!W34)</f>
        <v>49</v>
      </c>
      <c r="H15" s="94">
        <f>('RA F'!W34)</f>
        <v>37</v>
      </c>
      <c r="I15" s="94">
        <f>('YA M'!W34)</f>
        <v>0</v>
      </c>
      <c r="J15" s="94">
        <f>('YA F'!W34)</f>
        <v>13</v>
      </c>
      <c r="K15" s="94">
        <f>('YB M'!W34)</f>
        <v>15</v>
      </c>
      <c r="L15" s="94">
        <f>('YB F'!W34)</f>
        <v>21</v>
      </c>
      <c r="M15" s="94">
        <f>(MCM!W39)</f>
        <v>0</v>
      </c>
      <c r="N15" s="94">
        <f>(MCM!W39)</f>
        <v>0</v>
      </c>
      <c r="O15" s="94">
        <f>(JUM!U34)</f>
        <v>0</v>
      </c>
      <c r="P15" s="94">
        <f>(JUF!U34)</f>
        <v>0</v>
      </c>
      <c r="Q15" s="94">
        <f t="shared" si="0"/>
        <v>370</v>
      </c>
      <c r="R15" s="94" t="s">
        <v>86</v>
      </c>
    </row>
    <row r="16" spans="1:18" ht="15.75">
      <c r="A16" s="94">
        <v>2069</v>
      </c>
      <c r="B16" s="94" t="s">
        <v>100</v>
      </c>
      <c r="C16" s="94">
        <f>('CU M'!W38)</f>
        <v>0</v>
      </c>
      <c r="D16" s="94">
        <f>('CU F'!U38)</f>
        <v>0</v>
      </c>
      <c r="E16" s="94">
        <f>('ES M'!U38)</f>
        <v>0</v>
      </c>
      <c r="F16" s="94">
        <f>('ES F'!U38)</f>
        <v>0</v>
      </c>
      <c r="G16" s="94">
        <f>('RA M'!U38)</f>
        <v>0</v>
      </c>
      <c r="H16" s="94">
        <f>('RA F'!U38)</f>
        <v>0</v>
      </c>
      <c r="I16" s="94">
        <f>('YA M'!U38)</f>
        <v>0</v>
      </c>
      <c r="J16" s="94">
        <f>('YA F'!U38)</f>
        <v>0</v>
      </c>
      <c r="K16" s="94">
        <f>('YB M'!U37)</f>
        <v>12</v>
      </c>
      <c r="L16" s="94">
        <f>('YB F'!U38)</f>
        <v>0</v>
      </c>
      <c r="M16" s="94">
        <f>(MCM!U13)</f>
        <v>0</v>
      </c>
      <c r="N16" s="94">
        <f>(MCF!U13)</f>
        <v>0</v>
      </c>
      <c r="O16" s="94">
        <f>(JUM!U38)</f>
        <v>12</v>
      </c>
      <c r="P16" s="94">
        <f>(JUF!U38)</f>
        <v>0</v>
      </c>
      <c r="Q16" s="94">
        <f t="shared" si="0"/>
        <v>24</v>
      </c>
      <c r="R16" s="94" t="s">
        <v>100</v>
      </c>
    </row>
    <row r="17" spans="1:18" ht="15.75">
      <c r="A17" s="94">
        <v>1843</v>
      </c>
      <c r="B17" s="94" t="s">
        <v>50</v>
      </c>
      <c r="C17" s="94">
        <f>('CU M'!Y14)</f>
        <v>0</v>
      </c>
      <c r="D17" s="94">
        <f>('CU F'!W14)</f>
        <v>0</v>
      </c>
      <c r="E17" s="94">
        <f>('ES M'!W14)</f>
        <v>0</v>
      </c>
      <c r="F17" s="94">
        <f>('ES F'!W14)</f>
        <v>60</v>
      </c>
      <c r="G17" s="94">
        <f>('RA M'!W14)</f>
        <v>5</v>
      </c>
      <c r="H17" s="94">
        <f>('RA F'!W14)</f>
        <v>143</v>
      </c>
      <c r="I17" s="94">
        <f>('YA M'!W14)</f>
        <v>37</v>
      </c>
      <c r="J17" s="94">
        <f>('YA F'!W14)</f>
        <v>83</v>
      </c>
      <c r="K17" s="94">
        <f>('YB M'!W14)</f>
        <v>0</v>
      </c>
      <c r="L17" s="94">
        <f>('YB F'!W14)</f>
        <v>0</v>
      </c>
      <c r="M17" s="94">
        <f>(MCM!W14)</f>
        <v>0</v>
      </c>
      <c r="N17" s="94">
        <f>(MCF!W14)</f>
        <v>0</v>
      </c>
      <c r="O17" s="94">
        <f>(JUM!U14)</f>
        <v>0</v>
      </c>
      <c r="P17" s="94">
        <f>(JUF!U14)</f>
        <v>0</v>
      </c>
      <c r="Q17" s="94">
        <f t="shared" si="0"/>
        <v>328</v>
      </c>
      <c r="R17" s="94" t="s">
        <v>50</v>
      </c>
    </row>
    <row r="18" spans="1:18" ht="15.75">
      <c r="A18" s="94">
        <v>2029</v>
      </c>
      <c r="B18" s="94" t="s">
        <v>93</v>
      </c>
      <c r="C18" s="94">
        <f>('CU M'!W37)</f>
        <v>0</v>
      </c>
      <c r="D18" s="94">
        <f>('CU F'!U37)</f>
        <v>0</v>
      </c>
      <c r="E18" s="94">
        <f>('ES M'!U37)</f>
        <v>0</v>
      </c>
      <c r="F18" s="94">
        <f>('ES F'!U37)</f>
        <v>0</v>
      </c>
      <c r="G18" s="94">
        <f>('RA M'!U37)</f>
        <v>0</v>
      </c>
      <c r="H18" s="94">
        <f>('RA F'!U37)</f>
        <v>0</v>
      </c>
      <c r="I18" s="94">
        <f>('YA M'!U37)</f>
        <v>0</v>
      </c>
      <c r="J18" s="94">
        <f>('YA F'!U37)</f>
        <v>0</v>
      </c>
      <c r="K18" s="94">
        <f>('YB M'!U36)</f>
        <v>0</v>
      </c>
      <c r="L18" s="94">
        <f>('YB F'!U37)</f>
        <v>0</v>
      </c>
      <c r="M18" s="94"/>
      <c r="N18" s="94"/>
      <c r="O18" s="94">
        <f>(JUM!U37)</f>
        <v>0</v>
      </c>
      <c r="P18" s="94">
        <f>(JUF!U37)</f>
        <v>0</v>
      </c>
      <c r="Q18" s="94">
        <f t="shared" si="0"/>
        <v>0</v>
      </c>
      <c r="R18" s="94" t="s">
        <v>93</v>
      </c>
    </row>
    <row r="19" spans="1:18" ht="15.75">
      <c r="A19" s="94">
        <v>1862</v>
      </c>
      <c r="B19" s="94" t="s">
        <v>123</v>
      </c>
      <c r="C19" s="94"/>
      <c r="D19" s="94"/>
      <c r="E19" s="94">
        <f>('ES M'!W16)</f>
        <v>0</v>
      </c>
      <c r="F19" s="94">
        <f>('ES F'!U16)</f>
        <v>0</v>
      </c>
      <c r="G19" s="94">
        <f>('RA M'!W16)</f>
        <v>0</v>
      </c>
      <c r="H19" s="94">
        <f>('RA F'!W16)</f>
        <v>0</v>
      </c>
      <c r="I19" s="94">
        <f>('YA M'!W16)</f>
        <v>0</v>
      </c>
      <c r="J19" s="94"/>
      <c r="K19" s="94"/>
      <c r="L19" s="94">
        <f>('YB F'!W16)</f>
        <v>0</v>
      </c>
      <c r="M19" s="94">
        <f>(MCF!W16)</f>
        <v>0</v>
      </c>
      <c r="N19" s="94">
        <f>(MCF!W34)</f>
        <v>0</v>
      </c>
      <c r="O19" s="94">
        <f>(JUM!U13)</f>
        <v>0</v>
      </c>
      <c r="P19" s="94">
        <f>(JUF!U13)</f>
        <v>0</v>
      </c>
      <c r="Q19" s="94">
        <f t="shared" si="0"/>
        <v>0</v>
      </c>
      <c r="R19" s="94" t="s">
        <v>123</v>
      </c>
    </row>
    <row r="20" spans="1:18" ht="15.75">
      <c r="A20" s="145">
        <v>48</v>
      </c>
      <c r="B20" s="94" t="s">
        <v>121</v>
      </c>
      <c r="C20" s="94">
        <f>('CU M'!Y4)</f>
        <v>0</v>
      </c>
      <c r="D20" s="94">
        <f>('CU F'!W4)</f>
        <v>0</v>
      </c>
      <c r="E20" s="94">
        <f>('ES M'!W4)</f>
        <v>0</v>
      </c>
      <c r="F20" s="94">
        <f>('ES F'!W4)</f>
        <v>18</v>
      </c>
      <c r="G20" s="94">
        <f>('RA M'!W4)</f>
        <v>0</v>
      </c>
      <c r="H20" s="94">
        <f>('RA F'!W4)</f>
        <v>11</v>
      </c>
      <c r="I20" s="94">
        <f>('YA M'!W4)</f>
        <v>10</v>
      </c>
      <c r="J20" s="94">
        <f>('YA F'!W4)</f>
        <v>0</v>
      </c>
      <c r="K20" s="94">
        <f>('YB M'!W4)</f>
        <v>0</v>
      </c>
      <c r="L20" s="94">
        <f>('YB F'!W4)</f>
        <v>0</v>
      </c>
      <c r="M20" s="94">
        <f>(MCM!W24)</f>
        <v>0</v>
      </c>
      <c r="N20" s="94">
        <f>(MCF!W24)</f>
        <v>0</v>
      </c>
      <c r="O20" s="94">
        <f>(JUM!U4)</f>
        <v>0</v>
      </c>
      <c r="P20" s="94">
        <f>(JUF!U4)</f>
        <v>0</v>
      </c>
      <c r="Q20" s="94">
        <f t="shared" si="0"/>
        <v>39</v>
      </c>
      <c r="R20" s="94" t="s">
        <v>121</v>
      </c>
    </row>
    <row r="21" spans="1:18" ht="15.75">
      <c r="A21" s="94">
        <v>1886</v>
      </c>
      <c r="B21" s="94" t="s">
        <v>52</v>
      </c>
      <c r="C21" s="94">
        <f>('CU M'!Y17)</f>
        <v>50</v>
      </c>
      <c r="D21" s="94">
        <f>('CU F'!W17)</f>
        <v>27</v>
      </c>
      <c r="E21" s="94">
        <f>('ES M'!W17)</f>
        <v>57</v>
      </c>
      <c r="F21" s="94">
        <f>('ES F'!W17)</f>
        <v>27</v>
      </c>
      <c r="G21" s="94">
        <f>('RA M'!W17)</f>
        <v>5</v>
      </c>
      <c r="H21" s="94">
        <f>('RA F'!W17)</f>
        <v>28</v>
      </c>
      <c r="I21" s="94">
        <f>('YA M'!W17)</f>
        <v>40</v>
      </c>
      <c r="J21" s="94">
        <f>('YA F'!W17)</f>
        <v>0</v>
      </c>
      <c r="K21" s="94">
        <f>('YB M'!W17)</f>
        <v>0</v>
      </c>
      <c r="L21" s="94">
        <f>('YB F'!W17)</f>
        <v>0</v>
      </c>
      <c r="M21" s="94">
        <f>(MCM!W17)</f>
        <v>12</v>
      </c>
      <c r="N21" s="94">
        <f>(MCF!W17)</f>
        <v>0</v>
      </c>
      <c r="O21" s="94">
        <f>(JUM!U17)</f>
        <v>0</v>
      </c>
      <c r="P21" s="94">
        <f>(JUF!U17)</f>
        <v>0</v>
      </c>
      <c r="Q21" s="94">
        <f t="shared" si="0"/>
        <v>246</v>
      </c>
      <c r="R21" s="94" t="s">
        <v>52</v>
      </c>
    </row>
    <row r="22" spans="1:18" ht="15.75">
      <c r="A22" s="94">
        <v>1773</v>
      </c>
      <c r="B22" s="94" t="s">
        <v>68</v>
      </c>
      <c r="C22" s="94">
        <f>('CU M'!Y30)</f>
        <v>100</v>
      </c>
      <c r="D22" s="94">
        <f>('CU F'!W30)</f>
        <v>50</v>
      </c>
      <c r="E22" s="94">
        <f>('ES M'!W12)</f>
        <v>50</v>
      </c>
      <c r="F22" s="94">
        <f>('ES F'!W30)</f>
        <v>6</v>
      </c>
      <c r="G22" s="94">
        <f>('RA M'!W30)</f>
        <v>10</v>
      </c>
      <c r="H22" s="94">
        <f>('RA F'!W30)</f>
        <v>90</v>
      </c>
      <c r="I22" s="94">
        <f>('YA M'!W30)</f>
        <v>5</v>
      </c>
      <c r="J22" s="94">
        <f>('YA F'!W30)</f>
        <v>0</v>
      </c>
      <c r="K22" s="94">
        <f>('YB M'!W30)</f>
        <v>140</v>
      </c>
      <c r="L22" s="94">
        <f>('YB F'!W30)</f>
        <v>20</v>
      </c>
      <c r="M22" s="94">
        <f>(MCM!W30)</f>
        <v>0</v>
      </c>
      <c r="N22" s="94">
        <f>(MCF!W30)</f>
        <v>0</v>
      </c>
      <c r="O22" s="94">
        <f>(JUM!U30)</f>
        <v>0</v>
      </c>
      <c r="P22" s="94">
        <f>(JUF!U30)</f>
        <v>0</v>
      </c>
      <c r="Q22" s="94">
        <f t="shared" si="0"/>
        <v>471</v>
      </c>
      <c r="R22" s="94" t="s">
        <v>68</v>
      </c>
    </row>
    <row r="23" spans="1:18" ht="15.75">
      <c r="A23" s="94">
        <v>1731</v>
      </c>
      <c r="B23" s="94" t="s">
        <v>67</v>
      </c>
      <c r="C23" s="94">
        <f>('CU M'!Y29)</f>
        <v>0</v>
      </c>
      <c r="D23" s="94">
        <f>('CU F'!W29)</f>
        <v>0</v>
      </c>
      <c r="E23" s="94">
        <f>('ES M'!W29)</f>
        <v>0</v>
      </c>
      <c r="F23" s="94">
        <f>('ES F'!W29)</f>
        <v>0</v>
      </c>
      <c r="G23" s="94">
        <f>('RA M'!W29)</f>
        <v>0</v>
      </c>
      <c r="H23" s="94">
        <f>('RA F'!W29)</f>
        <v>0</v>
      </c>
      <c r="I23" s="94">
        <f>('YA M'!W29)</f>
        <v>0</v>
      </c>
      <c r="J23" s="94">
        <f>('YA F'!W29)</f>
        <v>0</v>
      </c>
      <c r="K23" s="94">
        <f>('YB M'!W29)</f>
        <v>0</v>
      </c>
      <c r="L23" s="94">
        <f>('YB F'!W29)</f>
        <v>0</v>
      </c>
      <c r="M23" s="94">
        <f>(MCM!W29)</f>
        <v>0</v>
      </c>
      <c r="N23" s="94">
        <f>(MCF!W29)</f>
        <v>0</v>
      </c>
      <c r="O23" s="94">
        <f>(JUM!U29)</f>
        <v>0</v>
      </c>
      <c r="P23" s="94">
        <f>(JUF!U29)</f>
        <v>0</v>
      </c>
      <c r="Q23" s="94">
        <f t="shared" si="0"/>
        <v>0</v>
      </c>
      <c r="R23" s="94" t="s">
        <v>67</v>
      </c>
    </row>
    <row r="24" spans="1:18" ht="15.75">
      <c r="A24" s="94">
        <v>19654</v>
      </c>
      <c r="B24" s="94" t="s">
        <v>98</v>
      </c>
      <c r="C24" s="94">
        <f>('CU M'!Y40)</f>
        <v>0</v>
      </c>
      <c r="D24" s="94">
        <f>('CU F'!W40)</f>
        <v>0</v>
      </c>
      <c r="E24" s="94">
        <f>('ES M'!W40)</f>
        <v>0</v>
      </c>
      <c r="F24" s="94">
        <f>('ES F'!W40)</f>
        <v>0</v>
      </c>
      <c r="G24" s="94">
        <f>('RA M'!W40)</f>
        <v>0</v>
      </c>
      <c r="H24" s="94">
        <f>('RA F'!W40)</f>
        <v>0</v>
      </c>
      <c r="I24" s="94">
        <f>('YA M'!W40)</f>
        <v>0</v>
      </c>
      <c r="J24" s="94">
        <f>('YA F'!W40)</f>
        <v>0</v>
      </c>
      <c r="K24" s="94">
        <f>('YB M'!W40)</f>
        <v>0</v>
      </c>
      <c r="L24" s="94">
        <f>('YB F'!W40)</f>
        <v>0</v>
      </c>
      <c r="M24" s="94">
        <f>(MCM!W37)</f>
        <v>0</v>
      </c>
      <c r="N24" s="94">
        <f>(MCF!W39)</f>
        <v>0</v>
      </c>
      <c r="O24" s="94">
        <f>(JUM!U40)</f>
        <v>0</v>
      </c>
      <c r="P24" s="94">
        <f>(JUF!U40)</f>
        <v>0</v>
      </c>
      <c r="Q24" s="94">
        <f t="shared" si="0"/>
        <v>0</v>
      </c>
      <c r="R24" s="94" t="s">
        <v>98</v>
      </c>
    </row>
    <row r="25" spans="1:18" ht="15.75">
      <c r="A25" s="94">
        <v>1889</v>
      </c>
      <c r="B25" s="94" t="s">
        <v>197</v>
      </c>
      <c r="C25" s="94">
        <f>('CU M'!Y26)</f>
        <v>0</v>
      </c>
      <c r="D25" s="72"/>
      <c r="E25" s="94">
        <f>('ES M'!W30)</f>
        <v>0</v>
      </c>
      <c r="F25" s="72"/>
      <c r="G25" s="94">
        <f>('RA M'!W19)</f>
        <v>0</v>
      </c>
      <c r="H25" s="94">
        <f>('RA F'!W19)</f>
        <v>0</v>
      </c>
      <c r="I25" s="94">
        <f>('YA M'!W19)</f>
        <v>0</v>
      </c>
      <c r="J25" s="94"/>
      <c r="K25" s="94">
        <f>('YB M'!W10)</f>
        <v>0</v>
      </c>
      <c r="L25" s="94">
        <f>('YB F'!W19)</f>
        <v>0</v>
      </c>
      <c r="M25" s="72"/>
      <c r="N25" s="72"/>
      <c r="O25" s="94"/>
      <c r="P25" s="94"/>
      <c r="Q25" s="94">
        <f t="shared" si="0"/>
        <v>0</v>
      </c>
      <c r="R25" s="94" t="s">
        <v>198</v>
      </c>
    </row>
    <row r="26" spans="1:18" ht="15.75">
      <c r="A26" s="94">
        <v>1132</v>
      </c>
      <c r="B26" s="94" t="s">
        <v>114</v>
      </c>
      <c r="C26" s="94">
        <f>('CU M'!Y35)</f>
        <v>0</v>
      </c>
      <c r="D26" s="94">
        <f>('CU F'!W35)</f>
        <v>0</v>
      </c>
      <c r="E26" s="94">
        <f>('ES M'!W35)</f>
        <v>10</v>
      </c>
      <c r="F26" s="94">
        <f>('ES F'!W35)</f>
        <v>0</v>
      </c>
      <c r="G26" s="94">
        <f>('RA M'!W35)</f>
        <v>0</v>
      </c>
      <c r="H26" s="94">
        <f>('RA F'!W36)</f>
        <v>0</v>
      </c>
      <c r="I26" s="94">
        <f>('YA M'!W35)</f>
        <v>0</v>
      </c>
      <c r="J26" s="94">
        <f>('YA F'!W35)</f>
        <v>0</v>
      </c>
      <c r="K26" s="94">
        <f>('YB M'!W35)</f>
        <v>0</v>
      </c>
      <c r="L26" s="94">
        <f>('YB F'!W35)</f>
        <v>0</v>
      </c>
      <c r="M26" s="94">
        <f>(MCM!W13)</f>
        <v>0</v>
      </c>
      <c r="N26" s="94">
        <f>(MCF!W13)</f>
        <v>0</v>
      </c>
      <c r="O26" s="94">
        <f>(JUM!U35)</f>
        <v>0</v>
      </c>
      <c r="P26" s="94">
        <f>(JUF!W35)</f>
        <v>0</v>
      </c>
      <c r="Q26" s="94">
        <f t="shared" si="0"/>
        <v>10</v>
      </c>
      <c r="R26" s="94" t="s">
        <v>114</v>
      </c>
    </row>
    <row r="27" spans="1:18" ht="15.75">
      <c r="A27" s="94">
        <v>2144</v>
      </c>
      <c r="B27" s="94" t="s">
        <v>205</v>
      </c>
      <c r="C27" s="94"/>
      <c r="D27" s="72"/>
      <c r="E27" s="94">
        <f>('ES M'!W26)</f>
        <v>35</v>
      </c>
      <c r="F27" s="72"/>
      <c r="G27" s="94">
        <f>('RA M'!W12)</f>
        <v>5</v>
      </c>
      <c r="H27" s="94">
        <f>('RA F'!W26)</f>
        <v>0</v>
      </c>
      <c r="I27" s="94">
        <f>('YA M'!W12)</f>
        <v>30</v>
      </c>
      <c r="J27" s="94">
        <f>('YA F'!W12)</f>
        <v>51</v>
      </c>
      <c r="K27" s="72"/>
      <c r="L27" s="72"/>
      <c r="M27" s="72"/>
      <c r="N27" s="94">
        <f>(MCF!W12)</f>
        <v>62</v>
      </c>
      <c r="O27" s="94"/>
      <c r="P27" s="94">
        <f>(JUF!W16)</f>
        <v>80</v>
      </c>
      <c r="Q27" s="94">
        <f t="shared" si="0"/>
        <v>263</v>
      </c>
      <c r="R27" s="94" t="s">
        <v>205</v>
      </c>
    </row>
    <row r="28" spans="1:18" ht="15.75">
      <c r="A28" s="94">
        <v>1347</v>
      </c>
      <c r="B28" s="94" t="s">
        <v>70</v>
      </c>
      <c r="C28" s="94">
        <f>('CU M'!Y31)</f>
        <v>0</v>
      </c>
      <c r="D28" s="94">
        <f>('CU F'!W31)</f>
        <v>0</v>
      </c>
      <c r="E28" s="94">
        <f>('ES M'!W31)</f>
        <v>0</v>
      </c>
      <c r="F28" s="94">
        <f>('ES F'!W31)</f>
        <v>0</v>
      </c>
      <c r="G28" s="94">
        <f>('RA M'!W31)</f>
        <v>0</v>
      </c>
      <c r="H28" s="94">
        <f>('RA F'!W31)</f>
        <v>0</v>
      </c>
      <c r="I28" s="94">
        <f>('YA M'!W31)</f>
        <v>0</v>
      </c>
      <c r="J28" s="94">
        <f>('YA F'!W31)</f>
        <v>0</v>
      </c>
      <c r="K28" s="94">
        <f>('YB M'!W31)</f>
        <v>0</v>
      </c>
      <c r="L28" s="94">
        <f>('YB F'!W31)</f>
        <v>0</v>
      </c>
      <c r="M28" s="94">
        <f>(MCM!W31)</f>
        <v>0</v>
      </c>
      <c r="N28" s="94">
        <f>(MCF!W31)</f>
        <v>0</v>
      </c>
      <c r="O28" s="94">
        <f>(JUM!U31)</f>
        <v>0</v>
      </c>
      <c r="P28" s="94">
        <f>(JUF!U31)</f>
        <v>0</v>
      </c>
      <c r="Q28" s="94">
        <f t="shared" si="0"/>
        <v>0</v>
      </c>
      <c r="R28" s="94" t="s">
        <v>70</v>
      </c>
    </row>
    <row r="29" spans="1:18" ht="15.75">
      <c r="A29" s="94">
        <v>1659</v>
      </c>
      <c r="B29" s="94" t="s">
        <v>206</v>
      </c>
      <c r="C29" s="94"/>
      <c r="D29" s="94"/>
      <c r="E29" s="94"/>
      <c r="F29" s="94"/>
      <c r="G29" s="94">
        <f>('RA M'!W13)</f>
        <v>0</v>
      </c>
      <c r="H29" s="94"/>
      <c r="I29" s="94"/>
      <c r="J29" s="94"/>
      <c r="K29" s="94"/>
      <c r="L29" s="94"/>
      <c r="M29" s="94"/>
      <c r="N29" s="94"/>
      <c r="O29" s="94"/>
      <c r="P29" s="94"/>
      <c r="Q29" s="94">
        <f t="shared" si="0"/>
        <v>0</v>
      </c>
      <c r="R29" s="94" t="s">
        <v>206</v>
      </c>
    </row>
    <row r="30" spans="1:18" ht="15.75">
      <c r="A30" s="94">
        <v>1266</v>
      </c>
      <c r="B30" s="94" t="s">
        <v>59</v>
      </c>
      <c r="C30" s="94">
        <f>('CU M'!Y25)</f>
        <v>0</v>
      </c>
      <c r="D30" s="94">
        <f>('CU F'!W25)</f>
        <v>0</v>
      </c>
      <c r="E30" s="94">
        <f>('ES M'!W25)</f>
        <v>0</v>
      </c>
      <c r="F30" s="94">
        <f>('ES F'!W25)</f>
        <v>0</v>
      </c>
      <c r="G30" s="94">
        <f>('RA M'!W25)</f>
        <v>0</v>
      </c>
      <c r="H30" s="94">
        <f>('RA F'!W25)</f>
        <v>0</v>
      </c>
      <c r="I30" s="94">
        <f>('YA M'!W25)</f>
        <v>0</v>
      </c>
      <c r="J30" s="94">
        <f>('YA F'!W25)</f>
        <v>0</v>
      </c>
      <c r="K30" s="94">
        <f>('YB M'!W25)</f>
        <v>0</v>
      </c>
      <c r="L30" s="94">
        <f>('YB F'!W25)</f>
        <v>0</v>
      </c>
      <c r="M30" s="94">
        <f>(MCM!W25)</f>
        <v>0</v>
      </c>
      <c r="N30" s="94">
        <f>(MCF!W25)</f>
        <v>0</v>
      </c>
      <c r="O30" s="94">
        <f>(JUM!U25)</f>
        <v>0</v>
      </c>
      <c r="P30" s="94">
        <f>(JUF!U25)</f>
        <v>0</v>
      </c>
      <c r="Q30" s="94">
        <f t="shared" si="0"/>
        <v>0</v>
      </c>
      <c r="R30" s="94" t="s">
        <v>59</v>
      </c>
    </row>
    <row r="31" spans="1:18" ht="15.75">
      <c r="A31" s="94">
        <v>1665</v>
      </c>
      <c r="B31" s="94" t="s">
        <v>459</v>
      </c>
      <c r="C31" s="72"/>
      <c r="D31" s="72"/>
      <c r="E31" s="72"/>
      <c r="F31" s="72"/>
      <c r="G31" s="72"/>
      <c r="H31" s="72"/>
      <c r="I31" s="94">
        <f>('YA M'!U23)</f>
        <v>5</v>
      </c>
      <c r="J31" s="72"/>
      <c r="K31" s="94">
        <f>('YB M'!U19)</f>
        <v>0</v>
      </c>
      <c r="L31" s="72"/>
      <c r="M31" s="72"/>
      <c r="N31" s="72"/>
      <c r="O31" s="94"/>
      <c r="P31" s="94"/>
      <c r="Q31" s="94">
        <f t="shared" si="0"/>
        <v>5</v>
      </c>
      <c r="R31" s="94" t="s">
        <v>459</v>
      </c>
    </row>
    <row r="32" spans="1:18" ht="15.75">
      <c r="A32" s="94">
        <v>1216</v>
      </c>
      <c r="B32" s="94" t="s">
        <v>245</v>
      </c>
      <c r="C32" s="94"/>
      <c r="D32" s="94">
        <f>('CU F'!W19)</f>
        <v>24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>
        <f t="shared" si="0"/>
        <v>24</v>
      </c>
      <c r="R32" s="94" t="s">
        <v>245</v>
      </c>
    </row>
    <row r="33" spans="1:18" ht="15.75">
      <c r="A33" s="94">
        <v>1760</v>
      </c>
      <c r="B33" s="94" t="s">
        <v>61</v>
      </c>
      <c r="C33" s="94">
        <f>('CU M'!Y27)</f>
        <v>0</v>
      </c>
      <c r="D33" s="94">
        <f>('CU F'!W27)</f>
        <v>0</v>
      </c>
      <c r="E33" s="94">
        <f>('ES M'!W27)</f>
        <v>0</v>
      </c>
      <c r="F33" s="94">
        <f>('ES F'!W27)</f>
        <v>0</v>
      </c>
      <c r="G33" s="94">
        <f>('RA M'!W27)</f>
        <v>0</v>
      </c>
      <c r="H33" s="94">
        <f>('RA F'!W27)</f>
        <v>0</v>
      </c>
      <c r="I33" s="94">
        <f>('YA M'!W1)</f>
        <v>0</v>
      </c>
      <c r="J33" s="94">
        <f>('YA F'!W27)</f>
        <v>0</v>
      </c>
      <c r="K33" s="94">
        <f>('YB M'!W27)</f>
        <v>0</v>
      </c>
      <c r="L33" s="94">
        <f>('YB F'!W27)</f>
        <v>0</v>
      </c>
      <c r="M33" s="94">
        <f>(MCM!W27)</f>
        <v>0</v>
      </c>
      <c r="N33" s="94">
        <f>(MCF!W27)</f>
        <v>0</v>
      </c>
      <c r="O33" s="94">
        <f>(JUM!U27)</f>
        <v>0</v>
      </c>
      <c r="P33" s="94">
        <f>(JUF!U27)</f>
        <v>0</v>
      </c>
      <c r="Q33" s="94">
        <f t="shared" si="0"/>
        <v>0</v>
      </c>
      <c r="R33" s="94" t="s">
        <v>61</v>
      </c>
    </row>
    <row r="34" spans="1:18" ht="15.75">
      <c r="A34" s="94">
        <v>1988</v>
      </c>
      <c r="B34" s="94" t="s">
        <v>118</v>
      </c>
      <c r="C34" s="94">
        <f>('CU M'!Y28)</f>
        <v>0</v>
      </c>
      <c r="D34" s="94">
        <f>('CU F'!W28)</f>
        <v>0</v>
      </c>
      <c r="E34" s="94">
        <f>('ES M'!W28)</f>
        <v>0</v>
      </c>
      <c r="F34" s="94">
        <f>('ES F'!W28)</f>
        <v>0</v>
      </c>
      <c r="G34" s="94">
        <f>('RA M'!W28)</f>
        <v>0</v>
      </c>
      <c r="H34" s="94">
        <f>('RA F'!W28)</f>
        <v>0</v>
      </c>
      <c r="I34" s="94">
        <f>('YA M'!W28)</f>
        <v>0</v>
      </c>
      <c r="J34" s="94">
        <f>('YA F'!W26)</f>
        <v>0</v>
      </c>
      <c r="K34" s="94">
        <f>('YB M'!W28)</f>
        <v>0</v>
      </c>
      <c r="L34" s="94">
        <f>('YB F'!W28)</f>
        <v>0</v>
      </c>
      <c r="M34" s="94">
        <f>(MCM!W30)</f>
        <v>0</v>
      </c>
      <c r="N34" s="94">
        <f>(MCF!W36)</f>
        <v>0</v>
      </c>
      <c r="O34" s="94">
        <f>(JUM!U28)</f>
        <v>0</v>
      </c>
      <c r="P34" s="94">
        <f>(JUF!U28)</f>
        <v>0</v>
      </c>
      <c r="Q34" s="94">
        <f t="shared" si="0"/>
        <v>0</v>
      </c>
      <c r="R34" s="94" t="s">
        <v>118</v>
      </c>
    </row>
    <row r="35" spans="1:18" ht="15.75">
      <c r="A35" s="94">
        <v>1415</v>
      </c>
      <c r="B35" s="94" t="s">
        <v>112</v>
      </c>
      <c r="C35" s="94">
        <f>('CU M'!Y33)</f>
        <v>0</v>
      </c>
      <c r="D35" s="94">
        <f>('CU F'!W33)</f>
        <v>0</v>
      </c>
      <c r="E35" s="94">
        <f>('ES M'!W33)</f>
        <v>0</v>
      </c>
      <c r="F35" s="94">
        <f>('ES F'!W33)</f>
        <v>0</v>
      </c>
      <c r="G35" s="94">
        <f>('RA M'!W33)</f>
        <v>0</v>
      </c>
      <c r="H35" s="94">
        <f>('RA F'!W33)</f>
        <v>0</v>
      </c>
      <c r="I35" s="94">
        <f>('YA M'!W33)</f>
        <v>0</v>
      </c>
      <c r="J35" s="94">
        <f>('YA F'!W33)</f>
        <v>0</v>
      </c>
      <c r="K35" s="94">
        <f>('YB M'!W33)</f>
        <v>0</v>
      </c>
      <c r="L35" s="94">
        <f>('YB F'!W33)</f>
        <v>0</v>
      </c>
      <c r="M35" s="94">
        <f>(MCM!W28)</f>
        <v>0</v>
      </c>
      <c r="N35" s="94">
        <f>(MCF!W28)</f>
        <v>0</v>
      </c>
      <c r="O35" s="94">
        <f>(JUM!U33)</f>
        <v>0</v>
      </c>
      <c r="P35" s="94">
        <f>(JUF!U33)</f>
        <v>0</v>
      </c>
      <c r="Q35" s="94">
        <f t="shared" si="0"/>
        <v>0</v>
      </c>
      <c r="R35" s="94" t="s">
        <v>112</v>
      </c>
    </row>
    <row r="36" spans="1:18" ht="15.75">
      <c r="A36" s="94">
        <v>1864</v>
      </c>
      <c r="B36" s="94" t="s">
        <v>97</v>
      </c>
      <c r="C36" s="94">
        <f>('CU M'!Y36)</f>
        <v>0</v>
      </c>
      <c r="D36" s="94">
        <f>('CU F'!W36)</f>
        <v>0</v>
      </c>
      <c r="E36" s="94">
        <f>('ES M'!W36)</f>
        <v>0</v>
      </c>
      <c r="F36" s="94">
        <f>('ES F'!W36)</f>
        <v>0</v>
      </c>
      <c r="G36" s="94">
        <f>('RA M'!W36)</f>
        <v>0</v>
      </c>
      <c r="H36" s="94">
        <f>('RA F'!W35)</f>
        <v>0</v>
      </c>
      <c r="I36" s="94">
        <f>('YA M'!W36)</f>
        <v>0</v>
      </c>
      <c r="J36" s="94">
        <f>('YA F'!W36)</f>
        <v>0</v>
      </c>
      <c r="K36" s="94">
        <f>('YB M'!W36)</f>
        <v>0</v>
      </c>
      <c r="L36" s="94">
        <f>('YB F'!W36)</f>
        <v>0</v>
      </c>
      <c r="M36" s="94">
        <f>(MCM!W4)</f>
        <v>0</v>
      </c>
      <c r="N36" s="94">
        <f>(MCF!W4)</f>
        <v>0</v>
      </c>
      <c r="O36" s="94">
        <f>(JUM!U23)</f>
        <v>0</v>
      </c>
      <c r="P36" s="94">
        <f>(JUF!U23)</f>
        <v>0</v>
      </c>
      <c r="Q36" s="94">
        <f t="shared" si="0"/>
        <v>0</v>
      </c>
      <c r="R36" s="94" t="s">
        <v>97</v>
      </c>
    </row>
    <row r="37" spans="1:18" ht="15.75">
      <c r="A37" s="94">
        <v>1980</v>
      </c>
      <c r="B37" s="94" t="s">
        <v>80</v>
      </c>
      <c r="C37" s="94">
        <f>('CU M'!Y10)</f>
        <v>0</v>
      </c>
      <c r="D37" s="94">
        <f>('CU F'!W10)</f>
        <v>0</v>
      </c>
      <c r="E37" s="94">
        <f>('ES M'!W10)</f>
        <v>0</v>
      </c>
      <c r="F37" s="94">
        <f>('ES F'!W10)</f>
        <v>0</v>
      </c>
      <c r="G37" s="94">
        <f>('RA M'!W10)</f>
        <v>0</v>
      </c>
      <c r="H37" s="94">
        <f>('RA F'!W10)</f>
        <v>0</v>
      </c>
      <c r="I37" s="94">
        <f>('YA M'!W10)</f>
        <v>0</v>
      </c>
      <c r="J37" s="94">
        <f>('YA F'!W10)</f>
        <v>0</v>
      </c>
      <c r="K37" s="94">
        <f>('YB M'!W39)</f>
        <v>0</v>
      </c>
      <c r="L37" s="94">
        <f>('YB F'!W10)</f>
        <v>0</v>
      </c>
      <c r="M37" s="94"/>
      <c r="N37" s="94">
        <f>(MCF!W38)</f>
        <v>0</v>
      </c>
      <c r="O37" s="94">
        <f>(JUM!U36)</f>
        <v>0</v>
      </c>
      <c r="P37" s="94">
        <f>(JUF!U36)</f>
        <v>0</v>
      </c>
      <c r="Q37" s="94">
        <f t="shared" si="0"/>
        <v>0</v>
      </c>
      <c r="R37" s="94" t="s">
        <v>80</v>
      </c>
    </row>
    <row r="38" spans="1:18" ht="15.75">
      <c r="A38" s="94">
        <v>1755</v>
      </c>
      <c r="B38" s="94" t="s">
        <v>53</v>
      </c>
      <c r="C38" s="94">
        <f>('CU M'!Y18)</f>
        <v>0</v>
      </c>
      <c r="D38" s="94">
        <f>('CU F'!W18)</f>
        <v>0</v>
      </c>
      <c r="E38" s="94">
        <f>('ES M'!W18)</f>
        <v>0</v>
      </c>
      <c r="F38" s="94">
        <f>('ES F'!W18)</f>
        <v>0</v>
      </c>
      <c r="G38" s="94">
        <f>('RA M'!W18)</f>
        <v>0</v>
      </c>
      <c r="H38" s="94">
        <f>('RA F'!W18)</f>
        <v>0</v>
      </c>
      <c r="I38" s="94">
        <f>('YA M'!W18)</f>
        <v>0</v>
      </c>
      <c r="J38" s="94">
        <f>('YA F'!W18)</f>
        <v>0</v>
      </c>
      <c r="K38" s="94">
        <f>('YB M'!W18)</f>
        <v>0</v>
      </c>
      <c r="L38" s="94">
        <f>('YB F'!W18)</f>
        <v>0</v>
      </c>
      <c r="M38" s="94">
        <f>(MCM!W18)</f>
        <v>0</v>
      </c>
      <c r="N38" s="94">
        <f>(MCF!W18)</f>
        <v>0</v>
      </c>
      <c r="O38" s="94">
        <f>(JUM!U10)</f>
        <v>0</v>
      </c>
      <c r="P38" s="94">
        <f>(JUF!U10)</f>
        <v>0</v>
      </c>
      <c r="Q38" s="94">
        <f t="shared" si="0"/>
        <v>0</v>
      </c>
      <c r="R38" s="94" t="s">
        <v>53</v>
      </c>
    </row>
    <row r="39" spans="1:18" ht="15.75">
      <c r="A39" s="94">
        <v>1177</v>
      </c>
      <c r="B39" s="94" t="s">
        <v>58</v>
      </c>
      <c r="C39" s="94">
        <f>('CU M'!Y24)</f>
        <v>0</v>
      </c>
      <c r="D39" s="94">
        <f>('CU F'!W24)</f>
        <v>0</v>
      </c>
      <c r="E39" s="94">
        <f>('ES M'!W24)</f>
        <v>0</v>
      </c>
      <c r="F39" s="94">
        <f>('ES F'!W24)</f>
        <v>0</v>
      </c>
      <c r="G39" s="94">
        <f>('RA M'!W24)</f>
        <v>0</v>
      </c>
      <c r="H39" s="94">
        <f>('RA F'!W24)</f>
        <v>0</v>
      </c>
      <c r="I39" s="94">
        <f>('YA M'!W24)</f>
        <v>0</v>
      </c>
      <c r="J39" s="94">
        <f>('YA F'!W24)</f>
        <v>0</v>
      </c>
      <c r="K39" s="94">
        <f>('YB M'!W24)</f>
        <v>0</v>
      </c>
      <c r="L39" s="94">
        <f>('YB F'!W24)</f>
        <v>0</v>
      </c>
      <c r="M39" s="94">
        <f>(MCM!W24)</f>
        <v>0</v>
      </c>
      <c r="N39" s="94">
        <f>(MCF!W24)</f>
        <v>0</v>
      </c>
      <c r="O39" s="94">
        <f>(JUM!U18)</f>
        <v>0</v>
      </c>
      <c r="P39" s="94">
        <f>(JUF!U18)</f>
        <v>0</v>
      </c>
      <c r="Q39" s="94">
        <f t="shared" si="0"/>
        <v>0</v>
      </c>
      <c r="R39" s="94" t="s">
        <v>58</v>
      </c>
    </row>
    <row r="40" spans="1:18" ht="15.75">
      <c r="A40" s="94">
        <v>1880</v>
      </c>
      <c r="B40" s="94" t="s">
        <v>72</v>
      </c>
      <c r="C40" s="94">
        <f>('CU M'!Y32)</f>
        <v>0</v>
      </c>
      <c r="D40" s="94">
        <f>('CU F'!W32)</f>
        <v>0</v>
      </c>
      <c r="E40" s="94">
        <f>('ES M'!W32)</f>
        <v>0</v>
      </c>
      <c r="F40" s="94">
        <f>('ES F'!W32)</f>
        <v>0</v>
      </c>
      <c r="G40" s="94">
        <f>('RA M'!W32)</f>
        <v>0</v>
      </c>
      <c r="H40" s="144">
        <f>('RA F'!W32)</f>
        <v>0</v>
      </c>
      <c r="I40" s="94"/>
      <c r="J40" s="94">
        <f>('YA F'!W32)</f>
        <v>0</v>
      </c>
      <c r="K40" s="94">
        <f>('YB M'!W32)</f>
        <v>0</v>
      </c>
      <c r="L40" s="94">
        <f>('YB F'!W32)</f>
        <v>0</v>
      </c>
      <c r="M40" s="94">
        <f>(MCM!W32)</f>
        <v>0</v>
      </c>
      <c r="N40" s="94">
        <f>(MCF!W32)</f>
        <v>0</v>
      </c>
      <c r="O40" s="94">
        <f>(JUM!U24)</f>
        <v>0</v>
      </c>
      <c r="P40" s="94">
        <f>(JUF!U24)</f>
        <v>0</v>
      </c>
      <c r="Q40" s="94">
        <f t="shared" si="0"/>
        <v>0</v>
      </c>
      <c r="R40" s="94" t="s">
        <v>72</v>
      </c>
    </row>
    <row r="41" spans="1:18" ht="15.75">
      <c r="A41" s="94">
        <v>2199</v>
      </c>
      <c r="B41" s="94" t="s">
        <v>277</v>
      </c>
      <c r="C41" s="94">
        <f>('CU M'!Y16)</f>
        <v>67</v>
      </c>
      <c r="D41" s="94"/>
      <c r="E41" s="94">
        <f>('ES M'!W19)</f>
        <v>5</v>
      </c>
      <c r="F41" s="94">
        <f>('ES F'!W19)</f>
        <v>215</v>
      </c>
      <c r="G41" s="94"/>
      <c r="H41" s="94">
        <f>('RA F'!W13)</f>
        <v>24</v>
      </c>
      <c r="I41" s="94">
        <f>('YA M'!W13)</f>
        <v>47</v>
      </c>
      <c r="J41" s="94">
        <f>('YA F'!W13)</f>
        <v>37</v>
      </c>
      <c r="K41" s="94"/>
      <c r="L41" s="94"/>
      <c r="M41" s="94"/>
      <c r="N41" s="94"/>
      <c r="O41" s="94">
        <f>(JUM!U32)</f>
        <v>0</v>
      </c>
      <c r="P41" s="94">
        <f>(JUF!U32)</f>
        <v>0</v>
      </c>
      <c r="Q41" s="94">
        <f t="shared" si="0"/>
        <v>395</v>
      </c>
      <c r="R41" s="94" t="s">
        <v>277</v>
      </c>
    </row>
    <row r="42" spans="1:18" ht="15.75">
      <c r="A42" s="94">
        <v>2072</v>
      </c>
      <c r="B42" s="94" t="s">
        <v>458</v>
      </c>
      <c r="C42" s="94"/>
      <c r="D42" s="94"/>
      <c r="E42" s="94">
        <f>('ES M'!W41)</f>
        <v>5</v>
      </c>
      <c r="F42" s="94"/>
      <c r="G42" s="94"/>
      <c r="H42" s="94">
        <f>('RA F'!W41)</f>
        <v>10</v>
      </c>
      <c r="I42" s="94">
        <f>('YA M'!W41)</f>
        <v>10</v>
      </c>
      <c r="J42" s="94"/>
      <c r="K42" s="94"/>
      <c r="L42" s="94"/>
      <c r="M42" s="94"/>
      <c r="N42" s="94"/>
      <c r="O42" s="94"/>
      <c r="P42" s="94"/>
      <c r="Q42" s="94">
        <f t="shared" si="0"/>
        <v>25</v>
      </c>
      <c r="R42" s="94" t="s">
        <v>458</v>
      </c>
    </row>
    <row r="43" spans="1:18" ht="15.75">
      <c r="A43" s="94">
        <v>1353</v>
      </c>
      <c r="B43" s="94" t="s">
        <v>481</v>
      </c>
      <c r="C43" s="94"/>
      <c r="D43" s="94"/>
      <c r="E43" s="94"/>
      <c r="F43" s="94"/>
      <c r="G43" s="94">
        <f>('RA M'!W41)</f>
        <v>100</v>
      </c>
      <c r="H43" s="94"/>
      <c r="I43" s="94"/>
      <c r="J43" s="94"/>
      <c r="K43" s="94"/>
      <c r="L43" s="94"/>
      <c r="M43" s="94"/>
      <c r="N43" s="94"/>
      <c r="O43" s="94"/>
      <c r="P43" s="94"/>
      <c r="Q43" s="94">
        <f t="shared" si="0"/>
        <v>100</v>
      </c>
      <c r="R43" s="94" t="s">
        <v>481</v>
      </c>
    </row>
    <row r="44" spans="1:18" ht="15.75">
      <c r="A44" s="94">
        <v>1615</v>
      </c>
      <c r="B44" s="94" t="s">
        <v>513</v>
      </c>
      <c r="C44" s="94">
        <f>('CU M'!Y12)</f>
        <v>5</v>
      </c>
      <c r="D44" s="94">
        <f>('CU F'!Y12)</f>
        <v>0</v>
      </c>
      <c r="E44" s="94"/>
      <c r="F44" s="94"/>
      <c r="G44" s="94"/>
      <c r="H44" s="95"/>
      <c r="I44" s="94"/>
      <c r="J44" s="94"/>
      <c r="K44" s="94"/>
      <c r="L44" s="94"/>
      <c r="M44" s="94"/>
      <c r="N44" s="94"/>
      <c r="O44" s="94"/>
      <c r="P44" s="94"/>
      <c r="Q44" s="94">
        <f t="shared" si="0"/>
        <v>5</v>
      </c>
      <c r="R44" s="94" t="s">
        <v>513</v>
      </c>
    </row>
    <row r="45" spans="1:19" s="1" customFormat="1" ht="15.75">
      <c r="A45" s="94">
        <v>1757</v>
      </c>
      <c r="B45" s="94" t="s">
        <v>60</v>
      </c>
      <c r="C45" s="94"/>
      <c r="D45" s="72"/>
      <c r="E45" s="72"/>
      <c r="F45" s="72"/>
      <c r="G45" s="72"/>
      <c r="H45" s="95"/>
      <c r="I45" s="72"/>
      <c r="J45" s="72"/>
      <c r="K45" s="72"/>
      <c r="L45" s="72"/>
      <c r="M45" s="72"/>
      <c r="N45" s="72"/>
      <c r="O45" s="94">
        <f>(JUM!U26)</f>
        <v>0</v>
      </c>
      <c r="P45" s="94">
        <f>(JUF!U26)</f>
        <v>0</v>
      </c>
      <c r="Q45" s="94">
        <f t="shared" si="0"/>
        <v>0</v>
      </c>
      <c r="R45" s="94" t="s">
        <v>60</v>
      </c>
      <c r="S45" s="9"/>
    </row>
    <row r="46" spans="1:19" s="1" customFormat="1" ht="18" customHeight="1">
      <c r="A46" s="9"/>
      <c r="B46" s="9"/>
      <c r="C46" s="196">
        <f aca="true" t="shared" si="1" ref="C46:P46">SUM(C4:C45)</f>
        <v>1279</v>
      </c>
      <c r="D46" s="196">
        <f t="shared" si="1"/>
        <v>1064</v>
      </c>
      <c r="E46" s="196">
        <f t="shared" si="1"/>
        <v>1434</v>
      </c>
      <c r="F46" s="196">
        <f t="shared" si="1"/>
        <v>1124</v>
      </c>
      <c r="G46" s="196">
        <f t="shared" si="1"/>
        <v>1239</v>
      </c>
      <c r="H46" s="196">
        <f t="shared" si="1"/>
        <v>1204</v>
      </c>
      <c r="I46" s="196">
        <f t="shared" si="1"/>
        <v>1214</v>
      </c>
      <c r="J46" s="196">
        <f t="shared" si="1"/>
        <v>1063</v>
      </c>
      <c r="K46" s="196">
        <f t="shared" si="1"/>
        <v>1038</v>
      </c>
      <c r="L46" s="196">
        <f t="shared" si="1"/>
        <v>213</v>
      </c>
      <c r="M46" s="196">
        <f t="shared" si="1"/>
        <v>711</v>
      </c>
      <c r="N46" s="196">
        <f t="shared" si="1"/>
        <v>1003</v>
      </c>
      <c r="O46" s="196">
        <f t="shared" si="1"/>
        <v>267</v>
      </c>
      <c r="P46" s="196">
        <f t="shared" si="1"/>
        <v>180</v>
      </c>
      <c r="Q46" s="9"/>
      <c r="R46" s="8">
        <f>SUM(Q4:Q45)</f>
        <v>13033</v>
      </c>
      <c r="S46" s="9"/>
    </row>
    <row r="47" spans="1:18" ht="18" customHeight="1" thickBot="1">
      <c r="A47" s="9"/>
      <c r="B47" s="9"/>
      <c r="C47" s="99" t="s">
        <v>22</v>
      </c>
      <c r="D47" s="99" t="s">
        <v>23</v>
      </c>
      <c r="E47" s="99" t="s">
        <v>24</v>
      </c>
      <c r="F47" s="99" t="s">
        <v>25</v>
      </c>
      <c r="G47" s="99" t="s">
        <v>26</v>
      </c>
      <c r="H47" s="99" t="s">
        <v>27</v>
      </c>
      <c r="I47" s="99" t="s">
        <v>28</v>
      </c>
      <c r="J47" s="99" t="s">
        <v>29</v>
      </c>
      <c r="K47" s="99" t="s">
        <v>30</v>
      </c>
      <c r="L47" s="99" t="s">
        <v>31</v>
      </c>
      <c r="M47" s="99" t="s">
        <v>126</v>
      </c>
      <c r="N47" s="99" t="s">
        <v>125</v>
      </c>
      <c r="O47" s="146" t="s">
        <v>131</v>
      </c>
      <c r="P47" s="146" t="s">
        <v>132</v>
      </c>
      <c r="Q47" s="9">
        <f>SUM(C46:P46)</f>
        <v>13033</v>
      </c>
      <c r="R47" s="9"/>
    </row>
    <row r="48" spans="15:16" ht="15.75">
      <c r="O48" s="146"/>
      <c r="P48" s="146"/>
    </row>
    <row r="50" ht="15">
      <c r="R50" s="1" t="s">
        <v>207</v>
      </c>
    </row>
    <row r="53" spans="1:2" ht="15.75">
      <c r="A53" s="283"/>
      <c r="B53" s="283"/>
    </row>
  </sheetData>
  <sheetProtection password="C4AE" sheet="1"/>
  <mergeCells count="1">
    <mergeCell ref="A53:B53"/>
  </mergeCells>
  <printOptions/>
  <pageMargins left="0.15748031496062992" right="0.15748031496062992" top="0.984251968503937" bottom="0.984251968503937" header="0.5118110236220472" footer="0.5118110236220472"/>
  <pageSetup fitToHeight="1" fitToWidth="1"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zoomScale="75" zoomScaleNormal="75" zoomScalePageLayoutView="0" workbookViewId="0" topLeftCell="E1">
      <selection activeCell="U6" sqref="U6"/>
    </sheetView>
  </sheetViews>
  <sheetFormatPr defaultColWidth="11.57421875" defaultRowHeight="12.75"/>
  <cols>
    <col min="1" max="1" width="5.421875" style="1" customWidth="1"/>
    <col min="2" max="2" width="34.57421875" style="1" customWidth="1"/>
    <col min="3" max="3" width="10.7109375" style="13" customWidth="1"/>
    <col min="4" max="4" width="35.7109375" style="1" customWidth="1"/>
    <col min="5" max="5" width="8.57421875" style="13" customWidth="1"/>
    <col min="6" max="6" width="8.421875" style="57" customWidth="1"/>
    <col min="7" max="14" width="8.57421875" style="1" customWidth="1"/>
    <col min="15" max="15" width="9.421875" style="163" customWidth="1"/>
    <col min="16" max="16" width="11.421875" style="163" customWidth="1"/>
    <col min="17" max="17" width="18.421875" style="15" customWidth="1"/>
    <col min="18" max="18" width="8.57421875" style="1" customWidth="1"/>
    <col min="19" max="19" width="9.421875" style="1" customWidth="1"/>
    <col min="20" max="20" width="44.7109375" style="1" customWidth="1"/>
    <col min="21" max="22" width="8.8515625" style="1" customWidth="1"/>
    <col min="23" max="23" width="20.140625" style="1" customWidth="1"/>
    <col min="24" max="16384" width="11.57421875" style="1" customWidth="1"/>
  </cols>
  <sheetData>
    <row r="1" spans="1:13" ht="16.5" thickBot="1">
      <c r="A1" s="278" t="s">
        <v>125</v>
      </c>
      <c r="B1" s="278"/>
      <c r="C1" s="278"/>
      <c r="D1" s="278"/>
      <c r="E1" s="278"/>
      <c r="F1" s="278"/>
      <c r="M1" s="1" t="s">
        <v>136</v>
      </c>
    </row>
    <row r="2" spans="1:23" s="164" customFormat="1" ht="16.5" thickBot="1">
      <c r="A2" s="16" t="s">
        <v>1</v>
      </c>
      <c r="B2" s="17" t="s">
        <v>2</v>
      </c>
      <c r="C2" s="17" t="s">
        <v>38</v>
      </c>
      <c r="D2" s="17" t="s">
        <v>3</v>
      </c>
      <c r="E2" s="16" t="s">
        <v>4</v>
      </c>
      <c r="F2" s="16" t="s">
        <v>5</v>
      </c>
      <c r="G2" s="18" t="s">
        <v>6</v>
      </c>
      <c r="H2" s="18" t="s">
        <v>7</v>
      </c>
      <c r="I2" s="19" t="s">
        <v>35</v>
      </c>
      <c r="J2" s="19" t="s">
        <v>36</v>
      </c>
      <c r="K2" s="19" t="s">
        <v>40</v>
      </c>
      <c r="L2" s="19" t="s">
        <v>41</v>
      </c>
      <c r="M2" s="19" t="s">
        <v>42</v>
      </c>
      <c r="N2" s="19" t="s">
        <v>8</v>
      </c>
      <c r="O2" s="20" t="s">
        <v>9</v>
      </c>
      <c r="P2" s="21" t="s">
        <v>10</v>
      </c>
      <c r="Q2" s="21" t="s">
        <v>11</v>
      </c>
      <c r="S2" s="2" t="s">
        <v>38</v>
      </c>
      <c r="T2" s="3" t="s">
        <v>3</v>
      </c>
      <c r="U2" s="4" t="s">
        <v>12</v>
      </c>
      <c r="V2" s="15"/>
      <c r="W2" s="11" t="s">
        <v>34</v>
      </c>
    </row>
    <row r="3" spans="1:23" ht="15.75" thickBot="1">
      <c r="A3" s="22" t="str">
        <f aca="true" t="shared" si="0" ref="A3:A15">IF(P3&lt;2,"NO","SI")</f>
        <v>SI</v>
      </c>
      <c r="B3" s="72" t="s">
        <v>220</v>
      </c>
      <c r="C3" s="105">
        <v>1887</v>
      </c>
      <c r="D3" s="72" t="s">
        <v>56</v>
      </c>
      <c r="E3" s="24">
        <v>100</v>
      </c>
      <c r="F3" s="46">
        <v>100</v>
      </c>
      <c r="G3" s="36"/>
      <c r="H3" s="36"/>
      <c r="I3" s="60"/>
      <c r="J3" s="60"/>
      <c r="K3" s="60"/>
      <c r="L3" s="60"/>
      <c r="M3" s="60"/>
      <c r="N3" s="60"/>
      <c r="O3" s="20">
        <f aca="true" t="shared" si="1" ref="O3:O15">IF(P3&gt;8,(LARGE(E3:N3,1)+LARGE(E3:N3,2)+LARGE(E3:N3,3)+LARGE(E3:N3,4)+LARGE(E3:N3,5)+LARGE(E3:N3,6)+LARGE(E3:N3,7)+LARGE(E3:N3,8)+LARGE(E3:N3,9)),(SUM(E3:N3)))</f>
        <v>200</v>
      </c>
      <c r="P3" s="21">
        <f aca="true" t="shared" si="2" ref="P3:P15">COUNTA(E3:N3)</f>
        <v>2</v>
      </c>
      <c r="Q3" s="21">
        <f aca="true" t="shared" si="3" ref="Q3:Q15">IF(P3&gt;=0,O3,0)</f>
        <v>200</v>
      </c>
      <c r="R3" s="165"/>
      <c r="S3" s="28">
        <v>1213</v>
      </c>
      <c r="T3" s="7" t="s">
        <v>43</v>
      </c>
      <c r="U3" s="6">
        <f>SUMIF(C3:C50,"1213",Q3:Q50)</f>
        <v>39</v>
      </c>
      <c r="W3" s="12">
        <f>SUMIF(C3:C50,"1213",O3:O50)</f>
        <v>39</v>
      </c>
    </row>
    <row r="4" spans="1:23" ht="15.75" thickBot="1">
      <c r="A4" s="22" t="str">
        <f t="shared" si="0"/>
        <v>SI</v>
      </c>
      <c r="B4" s="72" t="s">
        <v>221</v>
      </c>
      <c r="C4" s="105">
        <v>10</v>
      </c>
      <c r="D4" s="72" t="s">
        <v>47</v>
      </c>
      <c r="E4" s="24">
        <v>90</v>
      </c>
      <c r="F4" s="46">
        <v>60</v>
      </c>
      <c r="G4" s="36"/>
      <c r="H4" s="36"/>
      <c r="I4" s="60"/>
      <c r="J4" s="60"/>
      <c r="K4" s="60"/>
      <c r="L4" s="60"/>
      <c r="M4" s="60"/>
      <c r="N4" s="60"/>
      <c r="O4" s="20">
        <f t="shared" si="1"/>
        <v>150</v>
      </c>
      <c r="P4" s="21">
        <f t="shared" si="2"/>
        <v>2</v>
      </c>
      <c r="Q4" s="21">
        <f t="shared" si="3"/>
        <v>150</v>
      </c>
      <c r="S4" s="28"/>
      <c r="T4" s="7"/>
      <c r="U4" s="6"/>
      <c r="W4" s="12"/>
    </row>
    <row r="5" spans="1:23" ht="15.75" thickBot="1">
      <c r="A5" s="22" t="str">
        <f t="shared" si="0"/>
        <v>SI</v>
      </c>
      <c r="B5" s="72" t="s">
        <v>222</v>
      </c>
      <c r="C5" s="105">
        <v>10</v>
      </c>
      <c r="D5" s="72" t="s">
        <v>47</v>
      </c>
      <c r="E5" s="24">
        <v>80</v>
      </c>
      <c r="F5" s="46">
        <v>15</v>
      </c>
      <c r="G5" s="36"/>
      <c r="H5" s="36"/>
      <c r="I5" s="60"/>
      <c r="J5" s="60"/>
      <c r="K5" s="60"/>
      <c r="L5" s="60"/>
      <c r="M5" s="60"/>
      <c r="N5" s="60"/>
      <c r="O5" s="20">
        <f t="shared" si="1"/>
        <v>95</v>
      </c>
      <c r="P5" s="21">
        <f t="shared" si="2"/>
        <v>2</v>
      </c>
      <c r="Q5" s="21">
        <f t="shared" si="3"/>
        <v>95</v>
      </c>
      <c r="S5" s="28">
        <v>1174</v>
      </c>
      <c r="T5" s="7" t="s">
        <v>44</v>
      </c>
      <c r="U5" s="6">
        <f>SUMIF(C3:C50,"1174",Q3:Q50)</f>
        <v>200</v>
      </c>
      <c r="W5" s="12">
        <f>SUMIF(C3:C50,"1174",O3:O50)</f>
        <v>200</v>
      </c>
    </row>
    <row r="6" spans="1:23" ht="15.75" thickBot="1">
      <c r="A6" s="22" t="str">
        <f t="shared" si="0"/>
        <v>SI</v>
      </c>
      <c r="B6" s="95" t="s">
        <v>223</v>
      </c>
      <c r="C6" s="76">
        <v>1174</v>
      </c>
      <c r="D6" s="95" t="s">
        <v>66</v>
      </c>
      <c r="E6" s="29">
        <v>60</v>
      </c>
      <c r="F6" s="46">
        <v>40</v>
      </c>
      <c r="G6" s="36"/>
      <c r="H6" s="36"/>
      <c r="I6" s="60"/>
      <c r="J6" s="60"/>
      <c r="K6" s="60"/>
      <c r="L6" s="60"/>
      <c r="M6" s="60"/>
      <c r="N6" s="60"/>
      <c r="O6" s="20">
        <f t="shared" si="1"/>
        <v>100</v>
      </c>
      <c r="P6" s="21">
        <f t="shared" si="2"/>
        <v>2</v>
      </c>
      <c r="Q6" s="21">
        <f t="shared" si="3"/>
        <v>100</v>
      </c>
      <c r="S6" s="28">
        <v>1180</v>
      </c>
      <c r="T6" s="7" t="s">
        <v>45</v>
      </c>
      <c r="U6" s="6">
        <f>SUMIF(C3:C50,"1180",Q3:Q50)</f>
        <v>0</v>
      </c>
      <c r="W6" s="12">
        <f>SUMIF(C3:C50,"1180",O3:O50)</f>
        <v>0</v>
      </c>
    </row>
    <row r="7" spans="1:23" ht="15.75" thickBot="1">
      <c r="A7" s="22" t="str">
        <f t="shared" si="0"/>
        <v>SI</v>
      </c>
      <c r="B7" s="72" t="s">
        <v>224</v>
      </c>
      <c r="C7" s="30">
        <v>1174</v>
      </c>
      <c r="D7" s="36" t="s">
        <v>66</v>
      </c>
      <c r="E7" s="24">
        <v>50</v>
      </c>
      <c r="F7" s="46">
        <v>30</v>
      </c>
      <c r="G7" s="36"/>
      <c r="H7" s="36"/>
      <c r="I7" s="36"/>
      <c r="J7" s="36"/>
      <c r="K7" s="36"/>
      <c r="L7" s="36"/>
      <c r="M7" s="36"/>
      <c r="N7" s="36"/>
      <c r="O7" s="20">
        <f t="shared" si="1"/>
        <v>80</v>
      </c>
      <c r="P7" s="21">
        <f t="shared" si="2"/>
        <v>2</v>
      </c>
      <c r="Q7" s="21">
        <f t="shared" si="3"/>
        <v>80</v>
      </c>
      <c r="S7" s="28">
        <v>1115</v>
      </c>
      <c r="T7" s="7" t="s">
        <v>46</v>
      </c>
      <c r="U7" s="6">
        <f>SUMIF(C3:C50,"1115",Q3:Q50)</f>
        <v>0</v>
      </c>
      <c r="W7" s="12">
        <f>SUMIF(C3:C50,"1115",O3:O50)</f>
        <v>0</v>
      </c>
    </row>
    <row r="8" spans="1:23" ht="15.75" thickBot="1">
      <c r="A8" s="22" t="str">
        <f t="shared" si="0"/>
        <v>SI</v>
      </c>
      <c r="B8" s="72" t="s">
        <v>177</v>
      </c>
      <c r="C8" s="105">
        <v>2057</v>
      </c>
      <c r="D8" s="72" t="s">
        <v>101</v>
      </c>
      <c r="E8" s="24">
        <v>40</v>
      </c>
      <c r="F8" s="46">
        <v>12</v>
      </c>
      <c r="G8" s="36"/>
      <c r="H8" s="36"/>
      <c r="I8" s="36"/>
      <c r="J8" s="36"/>
      <c r="K8" s="36"/>
      <c r="L8" s="36"/>
      <c r="M8" s="36"/>
      <c r="N8" s="36"/>
      <c r="O8" s="20">
        <f t="shared" si="1"/>
        <v>52</v>
      </c>
      <c r="P8" s="21">
        <f t="shared" si="2"/>
        <v>2</v>
      </c>
      <c r="Q8" s="21">
        <f t="shared" si="3"/>
        <v>52</v>
      </c>
      <c r="S8" s="28">
        <v>10</v>
      </c>
      <c r="T8" s="7" t="s">
        <v>47</v>
      </c>
      <c r="U8" s="6">
        <f>SUMIF(C3:C50,"10",Q3:Q50)</f>
        <v>260</v>
      </c>
      <c r="W8" s="12">
        <f>SUMIF(C3:C50,"10",O3:O50)</f>
        <v>260</v>
      </c>
    </row>
    <row r="9" spans="1:23" ht="15.75" thickBot="1">
      <c r="A9" s="22" t="str">
        <f t="shared" si="0"/>
        <v>SI</v>
      </c>
      <c r="B9" s="72" t="s">
        <v>225</v>
      </c>
      <c r="C9" s="105">
        <v>1213</v>
      </c>
      <c r="D9" s="72" t="s">
        <v>43</v>
      </c>
      <c r="E9" s="24">
        <v>30</v>
      </c>
      <c r="F9" s="46">
        <v>9</v>
      </c>
      <c r="G9" s="35"/>
      <c r="H9" s="35"/>
      <c r="I9" s="35"/>
      <c r="J9" s="35"/>
      <c r="K9" s="35"/>
      <c r="L9" s="35"/>
      <c r="M9" s="35"/>
      <c r="N9" s="35"/>
      <c r="O9" s="20">
        <f t="shared" si="1"/>
        <v>39</v>
      </c>
      <c r="P9" s="21">
        <f t="shared" si="2"/>
        <v>2</v>
      </c>
      <c r="Q9" s="21">
        <f t="shared" si="3"/>
        <v>39</v>
      </c>
      <c r="S9" s="28">
        <v>1589</v>
      </c>
      <c r="T9" s="7" t="s">
        <v>48</v>
      </c>
      <c r="U9" s="6">
        <f>SUMIF(C3:C50,"1589",Q3:Q50)</f>
        <v>0</v>
      </c>
      <c r="W9" s="12">
        <f>SUMIF(C3:C50,"1589",O3:O50)</f>
        <v>0</v>
      </c>
    </row>
    <row r="10" spans="1:23" ht="15.75" thickBot="1">
      <c r="A10" s="22" t="str">
        <f t="shared" si="0"/>
        <v>SI</v>
      </c>
      <c r="B10" s="72" t="s">
        <v>143</v>
      </c>
      <c r="C10" s="105">
        <v>1887</v>
      </c>
      <c r="D10" s="72" t="s">
        <v>56</v>
      </c>
      <c r="E10" s="24">
        <v>20</v>
      </c>
      <c r="F10" s="46">
        <v>80</v>
      </c>
      <c r="G10" s="36"/>
      <c r="H10" s="36"/>
      <c r="I10" s="36"/>
      <c r="J10" s="36"/>
      <c r="K10" s="36"/>
      <c r="L10" s="36"/>
      <c r="M10" s="36"/>
      <c r="N10" s="36"/>
      <c r="O10" s="20">
        <f t="shared" si="1"/>
        <v>100</v>
      </c>
      <c r="P10" s="21">
        <f t="shared" si="2"/>
        <v>2</v>
      </c>
      <c r="Q10" s="21">
        <f t="shared" si="3"/>
        <v>100</v>
      </c>
      <c r="S10" s="28"/>
      <c r="T10" s="7"/>
      <c r="U10" s="6"/>
      <c r="W10" s="12"/>
    </row>
    <row r="11" spans="1:23" ht="15.75" thickBot="1">
      <c r="A11" s="22" t="str">
        <f t="shared" si="0"/>
        <v>NO</v>
      </c>
      <c r="B11" s="110" t="s">
        <v>226</v>
      </c>
      <c r="C11" s="108">
        <v>10</v>
      </c>
      <c r="D11" s="110" t="s">
        <v>47</v>
      </c>
      <c r="E11" s="24">
        <v>15</v>
      </c>
      <c r="F11" s="46"/>
      <c r="G11" s="35"/>
      <c r="H11" s="35"/>
      <c r="I11" s="35"/>
      <c r="J11" s="35"/>
      <c r="K11" s="35"/>
      <c r="L11" s="35"/>
      <c r="M11" s="35"/>
      <c r="N11" s="35"/>
      <c r="O11" s="20">
        <f t="shared" si="1"/>
        <v>15</v>
      </c>
      <c r="P11" s="21">
        <f t="shared" si="2"/>
        <v>1</v>
      </c>
      <c r="Q11" s="21">
        <f t="shared" si="3"/>
        <v>15</v>
      </c>
      <c r="S11" s="28">
        <v>1590</v>
      </c>
      <c r="T11" s="7" t="s">
        <v>49</v>
      </c>
      <c r="U11" s="6">
        <f>SUMIF(C3:C50,"1590",Q3:Q50)</f>
        <v>0</v>
      </c>
      <c r="W11" s="12">
        <f>SUMIF(C3:C50,"1590",O3:O50)</f>
        <v>0</v>
      </c>
    </row>
    <row r="12" spans="1:23" ht="15.75" thickBot="1">
      <c r="A12" s="22" t="str">
        <f t="shared" si="0"/>
        <v>SI</v>
      </c>
      <c r="B12" s="95" t="s">
        <v>212</v>
      </c>
      <c r="C12" s="30">
        <v>2144</v>
      </c>
      <c r="D12" s="36" t="s">
        <v>218</v>
      </c>
      <c r="E12" s="29">
        <v>12</v>
      </c>
      <c r="F12" s="46">
        <v>50</v>
      </c>
      <c r="G12" s="36"/>
      <c r="H12" s="36"/>
      <c r="I12" s="36"/>
      <c r="J12" s="36"/>
      <c r="K12" s="36"/>
      <c r="L12" s="36"/>
      <c r="M12" s="36"/>
      <c r="N12" s="36"/>
      <c r="O12" s="20">
        <f t="shared" si="1"/>
        <v>62</v>
      </c>
      <c r="P12" s="21">
        <f t="shared" si="2"/>
        <v>2</v>
      </c>
      <c r="Q12" s="21">
        <f t="shared" si="3"/>
        <v>62</v>
      </c>
      <c r="S12" s="105">
        <v>2144</v>
      </c>
      <c r="T12" s="72" t="s">
        <v>205</v>
      </c>
      <c r="U12" s="6">
        <f>SUMIF(C3:C50,"2144",Q3:Q50)</f>
        <v>62</v>
      </c>
      <c r="W12" s="12">
        <f>SUMIF(C3:C50,"2144",O3:O50)</f>
        <v>62</v>
      </c>
    </row>
    <row r="13" spans="1:23" ht="15.75" thickBot="1">
      <c r="A13" s="22" t="str">
        <f t="shared" si="0"/>
        <v>NO</v>
      </c>
      <c r="B13" s="72"/>
      <c r="C13" s="109">
        <v>2144</v>
      </c>
      <c r="D13" s="97" t="s">
        <v>205</v>
      </c>
      <c r="E13" s="24"/>
      <c r="F13" s="25"/>
      <c r="G13" s="36"/>
      <c r="H13" s="36"/>
      <c r="I13" s="36"/>
      <c r="J13" s="36"/>
      <c r="K13" s="36"/>
      <c r="L13" s="36"/>
      <c r="M13" s="36"/>
      <c r="N13" s="36"/>
      <c r="O13" s="20">
        <f t="shared" si="1"/>
        <v>0</v>
      </c>
      <c r="P13" s="21">
        <f t="shared" si="2"/>
        <v>0</v>
      </c>
      <c r="Q13" s="21">
        <f t="shared" si="3"/>
        <v>0</v>
      </c>
      <c r="S13" s="28"/>
      <c r="T13" s="7"/>
      <c r="U13" s="6"/>
      <c r="W13" s="12"/>
    </row>
    <row r="14" spans="1:23" ht="15.75" thickBot="1">
      <c r="A14" s="22" t="str">
        <f t="shared" si="0"/>
        <v>NO</v>
      </c>
      <c r="B14" s="113" t="s">
        <v>443</v>
      </c>
      <c r="C14" s="105">
        <v>2057</v>
      </c>
      <c r="D14" s="72" t="s">
        <v>101</v>
      </c>
      <c r="E14" s="24"/>
      <c r="F14" s="56">
        <v>90</v>
      </c>
      <c r="G14" s="36"/>
      <c r="H14" s="36"/>
      <c r="I14" s="36"/>
      <c r="J14" s="36"/>
      <c r="K14" s="36"/>
      <c r="L14" s="36"/>
      <c r="M14" s="36"/>
      <c r="N14" s="36"/>
      <c r="O14" s="20">
        <f t="shared" si="1"/>
        <v>90</v>
      </c>
      <c r="P14" s="21">
        <f t="shared" si="2"/>
        <v>1</v>
      </c>
      <c r="Q14" s="21">
        <f t="shared" si="3"/>
        <v>90</v>
      </c>
      <c r="S14" s="28">
        <v>1843</v>
      </c>
      <c r="T14" s="7" t="s">
        <v>50</v>
      </c>
      <c r="U14" s="6">
        <f>SUMIF(C3:C50,"1843",Q3:Q50)</f>
        <v>0</v>
      </c>
      <c r="W14" s="12">
        <f>SUMIF(C3:C50,"1843",O3:O50)</f>
        <v>0</v>
      </c>
    </row>
    <row r="15" spans="1:23" ht="15.75" thickBot="1">
      <c r="A15" s="22" t="str">
        <f t="shared" si="0"/>
        <v>NO</v>
      </c>
      <c r="B15" s="33"/>
      <c r="C15" s="105"/>
      <c r="D15" s="72"/>
      <c r="E15" s="25"/>
      <c r="F15" s="56"/>
      <c r="G15" s="36"/>
      <c r="H15" s="36"/>
      <c r="I15" s="36"/>
      <c r="J15" s="36"/>
      <c r="K15" s="36"/>
      <c r="L15" s="36"/>
      <c r="M15" s="36"/>
      <c r="N15" s="36"/>
      <c r="O15" s="20">
        <f t="shared" si="1"/>
        <v>0</v>
      </c>
      <c r="P15" s="21">
        <f t="shared" si="2"/>
        <v>0</v>
      </c>
      <c r="Q15" s="21">
        <f t="shared" si="3"/>
        <v>0</v>
      </c>
      <c r="S15" s="28">
        <v>1317</v>
      </c>
      <c r="T15" s="7" t="s">
        <v>51</v>
      </c>
      <c r="U15" s="6">
        <f>SUMIF(C3:C50,"1317",Q3:Q50)</f>
        <v>0</v>
      </c>
      <c r="W15" s="12">
        <f>SUMIF(C3:C50,"1317",O3:O50)</f>
        <v>0</v>
      </c>
    </row>
    <row r="16" spans="1:23" ht="15.75" thickBot="1">
      <c r="A16" s="22" t="str">
        <f aca="true" t="shared" si="4" ref="A16:A33">IF(P16&lt;2,"NO","SI")</f>
        <v>NO</v>
      </c>
      <c r="B16" s="35"/>
      <c r="C16" s="105"/>
      <c r="D16" s="72"/>
      <c r="E16" s="25"/>
      <c r="F16" s="46"/>
      <c r="G16" s="36"/>
      <c r="H16" s="36"/>
      <c r="I16" s="36"/>
      <c r="J16" s="36"/>
      <c r="K16" s="36"/>
      <c r="L16" s="36"/>
      <c r="M16" s="36"/>
      <c r="N16" s="36"/>
      <c r="O16" s="20">
        <f aca="true" t="shared" si="5" ref="O16:O50">IF(P16&gt;8,(LARGE(E16:N16,1)+LARGE(E16:N16,2)+LARGE(E16:N16,3)+LARGE(E16:N16,4)+LARGE(E16:N16,5)+LARGE(E16:N16,6)+LARGE(E16:N16,7)+LARGE(E16:N16,8)+LARGE(E16:N16,9)),(SUM(E16:N16)))</f>
        <v>0</v>
      </c>
      <c r="P16" s="21">
        <f aca="true" t="shared" si="6" ref="P16:P50">COUNTA(E16:N16)</f>
        <v>0</v>
      </c>
      <c r="Q16" s="21">
        <f aca="true" t="shared" si="7" ref="Q16:Q28">IF(P16&gt;=0,O16,0)</f>
        <v>0</v>
      </c>
      <c r="S16" s="28"/>
      <c r="T16" s="7"/>
      <c r="U16" s="6"/>
      <c r="W16" s="12"/>
    </row>
    <row r="17" spans="1:23" ht="15.75" thickBot="1">
      <c r="A17" s="22" t="str">
        <f t="shared" si="4"/>
        <v>NO</v>
      </c>
      <c r="B17" s="36"/>
      <c r="C17" s="105">
        <v>2069</v>
      </c>
      <c r="D17" s="72" t="s">
        <v>100</v>
      </c>
      <c r="E17" s="30"/>
      <c r="F17" s="46"/>
      <c r="G17" s="36"/>
      <c r="H17" s="36"/>
      <c r="I17" s="36"/>
      <c r="J17" s="36"/>
      <c r="K17" s="36"/>
      <c r="L17" s="36"/>
      <c r="M17" s="36"/>
      <c r="N17" s="36"/>
      <c r="O17" s="20">
        <f t="shared" si="5"/>
        <v>0</v>
      </c>
      <c r="P17" s="21">
        <f t="shared" si="6"/>
        <v>0</v>
      </c>
      <c r="Q17" s="21">
        <f t="shared" si="7"/>
        <v>0</v>
      </c>
      <c r="S17" s="28">
        <v>1886</v>
      </c>
      <c r="T17" s="7" t="s">
        <v>52</v>
      </c>
      <c r="U17" s="6">
        <f>SUMIF(C3:C50,"1886",Q3:Q50)</f>
        <v>0</v>
      </c>
      <c r="W17" s="12">
        <f>SUMIF(C3:C50,"1886",O3:O50)</f>
        <v>0</v>
      </c>
    </row>
    <row r="18" spans="1:23" ht="15.75" thickBot="1">
      <c r="A18" s="22" t="str">
        <f t="shared" si="4"/>
        <v>NO</v>
      </c>
      <c r="B18" s="36" t="s">
        <v>444</v>
      </c>
      <c r="C18" s="107">
        <v>1174</v>
      </c>
      <c r="D18" s="172" t="s">
        <v>66</v>
      </c>
      <c r="E18" s="30"/>
      <c r="F18" s="46">
        <v>20</v>
      </c>
      <c r="G18" s="36"/>
      <c r="H18" s="36"/>
      <c r="I18" s="36"/>
      <c r="J18" s="36"/>
      <c r="K18" s="36"/>
      <c r="L18" s="36"/>
      <c r="M18" s="36"/>
      <c r="N18" s="36"/>
      <c r="O18" s="20">
        <f t="shared" si="5"/>
        <v>20</v>
      </c>
      <c r="P18" s="21">
        <f t="shared" si="6"/>
        <v>1</v>
      </c>
      <c r="Q18" s="21">
        <f t="shared" si="7"/>
        <v>20</v>
      </c>
      <c r="S18" s="28">
        <v>1755</v>
      </c>
      <c r="T18" s="7" t="s">
        <v>53</v>
      </c>
      <c r="U18" s="6">
        <f>SUMIF(C3:C50,"1755",Q3:Q50)</f>
        <v>0</v>
      </c>
      <c r="W18" s="12">
        <f>SUMIF(C3:C50,"1755",O3:O50)</f>
        <v>0</v>
      </c>
    </row>
    <row r="19" spans="1:23" ht="15.75" thickBot="1">
      <c r="A19" s="22" t="str">
        <f t="shared" si="4"/>
        <v>NO</v>
      </c>
      <c r="B19" s="36"/>
      <c r="C19" s="170">
        <v>1180</v>
      </c>
      <c r="D19" s="171" t="s">
        <v>78</v>
      </c>
      <c r="E19" s="30"/>
      <c r="F19" s="46"/>
      <c r="G19" s="36"/>
      <c r="H19" s="36"/>
      <c r="I19" s="36"/>
      <c r="J19" s="36"/>
      <c r="K19" s="36"/>
      <c r="L19" s="36"/>
      <c r="M19" s="36"/>
      <c r="N19" s="36"/>
      <c r="O19" s="20">
        <f t="shared" si="5"/>
        <v>0</v>
      </c>
      <c r="P19" s="21">
        <f t="shared" si="6"/>
        <v>0</v>
      </c>
      <c r="Q19" s="21">
        <f t="shared" si="7"/>
        <v>0</v>
      </c>
      <c r="S19" s="28"/>
      <c r="T19" s="7"/>
      <c r="U19" s="6"/>
      <c r="W19" s="12"/>
    </row>
    <row r="20" spans="1:23" ht="15.75" thickBot="1">
      <c r="A20" s="22" t="str">
        <f t="shared" si="4"/>
        <v>NO</v>
      </c>
      <c r="B20" s="36"/>
      <c r="C20" s="107">
        <v>1180</v>
      </c>
      <c r="D20" s="172" t="s">
        <v>78</v>
      </c>
      <c r="E20" s="25"/>
      <c r="F20" s="46"/>
      <c r="G20" s="36"/>
      <c r="H20" s="36"/>
      <c r="I20" s="36"/>
      <c r="J20" s="36"/>
      <c r="K20" s="36"/>
      <c r="L20" s="36"/>
      <c r="M20" s="36"/>
      <c r="N20" s="36"/>
      <c r="O20" s="20">
        <f t="shared" si="5"/>
        <v>0</v>
      </c>
      <c r="P20" s="21">
        <f t="shared" si="6"/>
        <v>0</v>
      </c>
      <c r="Q20" s="21">
        <f t="shared" si="7"/>
        <v>0</v>
      </c>
      <c r="S20" s="28">
        <v>1298</v>
      </c>
      <c r="T20" s="7" t="s">
        <v>55</v>
      </c>
      <c r="U20" s="6">
        <f>SUMIF(C3:C50,"1298",Q3:Q50)</f>
        <v>0</v>
      </c>
      <c r="W20" s="12">
        <f>SUMIF(C3:C50,"1298",O3:O50)</f>
        <v>0</v>
      </c>
    </row>
    <row r="21" spans="1:23" ht="15.75" thickBot="1">
      <c r="A21" s="22" t="str">
        <f t="shared" si="4"/>
        <v>NO</v>
      </c>
      <c r="B21" s="36"/>
      <c r="C21" s="25">
        <v>1298</v>
      </c>
      <c r="D21" s="35" t="s">
        <v>77</v>
      </c>
      <c r="E21" s="25"/>
      <c r="F21" s="46"/>
      <c r="G21" s="36"/>
      <c r="H21" s="36"/>
      <c r="I21" s="36"/>
      <c r="J21" s="36"/>
      <c r="K21" s="36"/>
      <c r="L21" s="36"/>
      <c r="M21" s="36"/>
      <c r="N21" s="36"/>
      <c r="O21" s="20">
        <f t="shared" si="5"/>
        <v>0</v>
      </c>
      <c r="P21" s="21">
        <f t="shared" si="6"/>
        <v>0</v>
      </c>
      <c r="Q21" s="21">
        <f t="shared" si="7"/>
        <v>0</v>
      </c>
      <c r="S21" s="28">
        <v>1887</v>
      </c>
      <c r="T21" s="7" t="s">
        <v>56</v>
      </c>
      <c r="U21" s="6">
        <f>SUMIF(C3:C50,"1887",Q3:Q50)</f>
        <v>300</v>
      </c>
      <c r="W21" s="12">
        <f>SUMIF(C3:C50,"1887",O3:O50)</f>
        <v>300</v>
      </c>
    </row>
    <row r="22" spans="1:23" ht="15.75" thickBot="1">
      <c r="A22" s="22" t="str">
        <f t="shared" si="4"/>
        <v>NO</v>
      </c>
      <c r="B22" s="36"/>
      <c r="C22" s="30">
        <v>1213</v>
      </c>
      <c r="D22" s="36" t="s">
        <v>75</v>
      </c>
      <c r="E22" s="25"/>
      <c r="F22" s="46"/>
      <c r="G22" s="36"/>
      <c r="H22" s="36"/>
      <c r="I22" s="36"/>
      <c r="J22" s="36"/>
      <c r="K22" s="36"/>
      <c r="L22" s="36"/>
      <c r="M22" s="36"/>
      <c r="N22" s="36"/>
      <c r="O22" s="20">
        <f t="shared" si="5"/>
        <v>0</v>
      </c>
      <c r="P22" s="21">
        <f t="shared" si="6"/>
        <v>0</v>
      </c>
      <c r="Q22" s="21">
        <f t="shared" si="7"/>
        <v>0</v>
      </c>
      <c r="S22" s="28"/>
      <c r="T22" s="7"/>
      <c r="U22" s="6"/>
      <c r="W22" s="12"/>
    </row>
    <row r="23" spans="1:23" ht="15.75" thickBot="1">
      <c r="A23" s="22" t="str">
        <f t="shared" si="4"/>
        <v>NO</v>
      </c>
      <c r="B23" s="36"/>
      <c r="C23" s="170">
        <v>1213</v>
      </c>
      <c r="D23" s="171" t="s">
        <v>75</v>
      </c>
      <c r="E23" s="25"/>
      <c r="F23" s="56"/>
      <c r="G23" s="36"/>
      <c r="H23" s="36"/>
      <c r="I23" s="36"/>
      <c r="J23" s="36"/>
      <c r="K23" s="36"/>
      <c r="L23" s="36"/>
      <c r="M23" s="36"/>
      <c r="N23" s="36"/>
      <c r="O23" s="20">
        <f t="shared" si="5"/>
        <v>0</v>
      </c>
      <c r="P23" s="21">
        <f t="shared" si="6"/>
        <v>0</v>
      </c>
      <c r="Q23" s="21">
        <f t="shared" si="7"/>
        <v>0</v>
      </c>
      <c r="S23" s="28">
        <v>1756</v>
      </c>
      <c r="T23" s="7" t="s">
        <v>57</v>
      </c>
      <c r="U23" s="6">
        <f>SUMIF(C3:C50,"1756",Q3:Q50)</f>
        <v>0</v>
      </c>
      <c r="W23" s="12">
        <f>SUMIF(C3:C50,"1756",O3:O50)</f>
        <v>0</v>
      </c>
    </row>
    <row r="24" spans="1:23" ht="15.75" thickBot="1">
      <c r="A24" s="22" t="str">
        <f t="shared" si="4"/>
        <v>NO</v>
      </c>
      <c r="B24" s="36"/>
      <c r="C24" s="25">
        <v>2029</v>
      </c>
      <c r="D24" s="35" t="s">
        <v>93</v>
      </c>
      <c r="E24" s="30"/>
      <c r="F24" s="56"/>
      <c r="G24" s="36"/>
      <c r="H24" s="36"/>
      <c r="I24" s="36"/>
      <c r="J24" s="36"/>
      <c r="K24" s="36"/>
      <c r="L24" s="36"/>
      <c r="M24" s="36"/>
      <c r="N24" s="36"/>
      <c r="O24" s="20">
        <f t="shared" si="5"/>
        <v>0</v>
      </c>
      <c r="P24" s="21">
        <f t="shared" si="6"/>
        <v>0</v>
      </c>
      <c r="Q24" s="21">
        <f t="shared" si="7"/>
        <v>0</v>
      </c>
      <c r="S24" s="28">
        <v>1177</v>
      </c>
      <c r="T24" s="7" t="s">
        <v>58</v>
      </c>
      <c r="U24" s="6">
        <f>SUMIF(C3:C50,"1177",Q3:Q50)</f>
        <v>0</v>
      </c>
      <c r="W24" s="12">
        <f>SUMIF(C3:C50,"1177",O3:O50)</f>
        <v>0</v>
      </c>
    </row>
    <row r="25" spans="1:23" ht="15.75" thickBot="1">
      <c r="A25" s="22" t="str">
        <f t="shared" si="4"/>
        <v>NO</v>
      </c>
      <c r="B25" s="36"/>
      <c r="C25" s="25">
        <v>1589</v>
      </c>
      <c r="D25" s="35" t="s">
        <v>96</v>
      </c>
      <c r="E25" s="30"/>
      <c r="F25" s="56"/>
      <c r="G25" s="36"/>
      <c r="H25" s="36"/>
      <c r="I25" s="36"/>
      <c r="J25" s="36"/>
      <c r="K25" s="36"/>
      <c r="L25" s="36"/>
      <c r="M25" s="36"/>
      <c r="N25" s="36"/>
      <c r="O25" s="20">
        <f t="shared" si="5"/>
        <v>0</v>
      </c>
      <c r="P25" s="21">
        <f t="shared" si="6"/>
        <v>0</v>
      </c>
      <c r="Q25" s="21">
        <f t="shared" si="7"/>
        <v>0</v>
      </c>
      <c r="S25" s="28">
        <v>1266</v>
      </c>
      <c r="T25" s="7" t="s">
        <v>59</v>
      </c>
      <c r="U25" s="6">
        <f>SUMIF(C3:C50,"1266",Q3:Q50)</f>
        <v>0</v>
      </c>
      <c r="W25" s="12">
        <f>SUMIF(C3:C50,"1266",O3:O50)</f>
        <v>0</v>
      </c>
    </row>
    <row r="26" spans="1:23" ht="15.75" thickBot="1">
      <c r="A26" s="22" t="str">
        <f t="shared" si="4"/>
        <v>NO</v>
      </c>
      <c r="B26" s="36"/>
      <c r="C26" s="25">
        <v>1589</v>
      </c>
      <c r="D26" s="35" t="s">
        <v>96</v>
      </c>
      <c r="E26" s="30"/>
      <c r="F26" s="56"/>
      <c r="G26" s="36"/>
      <c r="H26" s="36"/>
      <c r="I26" s="36"/>
      <c r="J26" s="36"/>
      <c r="K26" s="36"/>
      <c r="L26" s="36"/>
      <c r="M26" s="36"/>
      <c r="N26" s="36"/>
      <c r="O26" s="20">
        <f t="shared" si="5"/>
        <v>0</v>
      </c>
      <c r="P26" s="21">
        <f t="shared" si="6"/>
        <v>0</v>
      </c>
      <c r="Q26" s="21">
        <f t="shared" si="7"/>
        <v>0</v>
      </c>
      <c r="S26" s="28">
        <v>1757</v>
      </c>
      <c r="T26" s="7" t="s">
        <v>60</v>
      </c>
      <c r="U26" s="6">
        <f>SUMIF(C3:C50,"1757",Q3:Q50)</f>
        <v>0</v>
      </c>
      <c r="W26" s="12">
        <f>SUMIF(C3:C50,"1757",O3:O50)</f>
        <v>0</v>
      </c>
    </row>
    <row r="27" spans="1:23" ht="15.75" thickBot="1">
      <c r="A27" s="22" t="str">
        <f t="shared" si="4"/>
        <v>NO</v>
      </c>
      <c r="B27" s="36"/>
      <c r="C27" s="120">
        <v>1589</v>
      </c>
      <c r="D27" s="92" t="s">
        <v>96</v>
      </c>
      <c r="E27" s="30"/>
      <c r="F27" s="56"/>
      <c r="G27" s="36"/>
      <c r="H27" s="36"/>
      <c r="I27" s="36"/>
      <c r="J27" s="36"/>
      <c r="K27" s="36"/>
      <c r="L27" s="36"/>
      <c r="M27" s="36"/>
      <c r="N27" s="36"/>
      <c r="O27" s="20">
        <f t="shared" si="5"/>
        <v>0</v>
      </c>
      <c r="P27" s="21">
        <f t="shared" si="6"/>
        <v>0</v>
      </c>
      <c r="Q27" s="21">
        <f t="shared" si="7"/>
        <v>0</v>
      </c>
      <c r="S27" s="28">
        <v>1760</v>
      </c>
      <c r="T27" s="7" t="s">
        <v>61</v>
      </c>
      <c r="U27" s="6">
        <f>SUMIF(C3:C50,"1760",Q3:Q50)</f>
        <v>0</v>
      </c>
      <c r="W27" s="12">
        <f>SUMIF(C3:C50,"1760",O3:O50)</f>
        <v>0</v>
      </c>
    </row>
    <row r="28" spans="1:23" ht="15.75" thickBot="1">
      <c r="A28" s="22" t="str">
        <f t="shared" si="4"/>
        <v>NO</v>
      </c>
      <c r="B28" s="36"/>
      <c r="C28" s="105">
        <v>2057</v>
      </c>
      <c r="D28" s="72" t="s">
        <v>101</v>
      </c>
      <c r="E28" s="30"/>
      <c r="F28" s="56"/>
      <c r="G28" s="36"/>
      <c r="H28" s="36"/>
      <c r="I28" s="36"/>
      <c r="J28" s="36"/>
      <c r="K28" s="36"/>
      <c r="L28" s="36"/>
      <c r="M28" s="36"/>
      <c r="N28" s="36"/>
      <c r="O28" s="20">
        <f t="shared" si="5"/>
        <v>0</v>
      </c>
      <c r="P28" s="21">
        <f t="shared" si="6"/>
        <v>0</v>
      </c>
      <c r="Q28" s="21">
        <f t="shared" si="7"/>
        <v>0</v>
      </c>
      <c r="S28" s="28"/>
      <c r="T28" s="7"/>
      <c r="U28" s="6"/>
      <c r="W28" s="12"/>
    </row>
    <row r="29" spans="1:23" ht="15.75" thickBot="1">
      <c r="A29" s="22" t="str">
        <f t="shared" si="4"/>
        <v>NO</v>
      </c>
      <c r="B29" s="36"/>
      <c r="C29" s="108">
        <v>2057</v>
      </c>
      <c r="D29" s="110" t="s">
        <v>101</v>
      </c>
      <c r="E29" s="30"/>
      <c r="F29" s="56"/>
      <c r="G29" s="36"/>
      <c r="H29" s="36"/>
      <c r="I29" s="36"/>
      <c r="J29" s="36"/>
      <c r="K29" s="36"/>
      <c r="L29" s="36"/>
      <c r="M29" s="36"/>
      <c r="N29" s="36"/>
      <c r="O29" s="20">
        <f t="shared" si="5"/>
        <v>0</v>
      </c>
      <c r="P29" s="21">
        <f t="shared" si="6"/>
        <v>0</v>
      </c>
      <c r="Q29" s="21">
        <f aca="true" t="shared" si="8" ref="Q29:Q50">IF(P29&gt;=3,O29,0)</f>
        <v>0</v>
      </c>
      <c r="S29" s="28">
        <v>1731</v>
      </c>
      <c r="T29" s="7" t="s">
        <v>67</v>
      </c>
      <c r="U29" s="6">
        <f>SUMIF(C3:C52,"1731",Q3:Q60)</f>
        <v>0</v>
      </c>
      <c r="W29" s="12">
        <f>SUMIF(C3:C50,"1731",O3:O50)</f>
        <v>0</v>
      </c>
    </row>
    <row r="30" spans="1:23" ht="15.75" thickBot="1">
      <c r="A30" s="22" t="str">
        <f t="shared" si="4"/>
        <v>NO</v>
      </c>
      <c r="B30" s="36"/>
      <c r="C30" s="25">
        <v>2057</v>
      </c>
      <c r="D30" s="35" t="s">
        <v>101</v>
      </c>
      <c r="E30" s="30"/>
      <c r="F30" s="56"/>
      <c r="G30" s="36"/>
      <c r="H30" s="36"/>
      <c r="I30" s="36"/>
      <c r="J30" s="36"/>
      <c r="K30" s="36"/>
      <c r="L30" s="36"/>
      <c r="M30" s="36"/>
      <c r="N30" s="36"/>
      <c r="O30" s="20">
        <f t="shared" si="5"/>
        <v>0</v>
      </c>
      <c r="P30" s="21">
        <f t="shared" si="6"/>
        <v>0</v>
      </c>
      <c r="Q30" s="21">
        <f t="shared" si="8"/>
        <v>0</v>
      </c>
      <c r="S30" s="28">
        <v>1773</v>
      </c>
      <c r="T30" s="7" t="s">
        <v>68</v>
      </c>
      <c r="U30" s="6">
        <f>SUMIF(C3:C53,"1773",Q3:Q53)</f>
        <v>0</v>
      </c>
      <c r="W30" s="12">
        <f>SUMIF(C3:C50,"1773",O3:O50)</f>
        <v>0</v>
      </c>
    </row>
    <row r="31" spans="1:23" ht="15.75" thickBot="1">
      <c r="A31" s="22" t="str">
        <f t="shared" si="4"/>
        <v>NO</v>
      </c>
      <c r="B31" s="36"/>
      <c r="C31" s="105">
        <v>2057</v>
      </c>
      <c r="D31" s="72" t="s">
        <v>101</v>
      </c>
      <c r="E31" s="30"/>
      <c r="F31" s="56"/>
      <c r="G31" s="36"/>
      <c r="H31" s="36"/>
      <c r="I31" s="36"/>
      <c r="J31" s="36"/>
      <c r="K31" s="36"/>
      <c r="L31" s="36"/>
      <c r="M31" s="36"/>
      <c r="N31" s="36"/>
      <c r="O31" s="20">
        <f t="shared" si="5"/>
        <v>0</v>
      </c>
      <c r="P31" s="21">
        <f t="shared" si="6"/>
        <v>0</v>
      </c>
      <c r="Q31" s="21">
        <f t="shared" si="8"/>
        <v>0</v>
      </c>
      <c r="S31" s="28">
        <v>1347</v>
      </c>
      <c r="T31" s="7" t="s">
        <v>70</v>
      </c>
      <c r="U31" s="6">
        <f>SUMIF(C3:C54,"1347",Q3:Q54)</f>
        <v>0</v>
      </c>
      <c r="W31" s="12">
        <f>SUMIF(C3:C51,"1347",O3:O51)</f>
        <v>0</v>
      </c>
    </row>
    <row r="32" spans="1:23" ht="15.75" thickBot="1">
      <c r="A32" s="22" t="str">
        <f t="shared" si="4"/>
        <v>NO</v>
      </c>
      <c r="B32" s="36"/>
      <c r="C32" s="108">
        <v>2057</v>
      </c>
      <c r="D32" s="110" t="s">
        <v>101</v>
      </c>
      <c r="E32" s="30"/>
      <c r="F32" s="56"/>
      <c r="G32" s="36"/>
      <c r="H32" s="36"/>
      <c r="I32" s="36"/>
      <c r="J32" s="36"/>
      <c r="K32" s="36"/>
      <c r="L32" s="36"/>
      <c r="M32" s="36"/>
      <c r="N32" s="36"/>
      <c r="O32" s="20">
        <f t="shared" si="5"/>
        <v>0</v>
      </c>
      <c r="P32" s="21">
        <f t="shared" si="6"/>
        <v>0</v>
      </c>
      <c r="Q32" s="21">
        <f t="shared" si="8"/>
        <v>0</v>
      </c>
      <c r="S32" s="28">
        <v>1880</v>
      </c>
      <c r="T32" s="7" t="s">
        <v>72</v>
      </c>
      <c r="U32" s="6">
        <f>SUMIF(C3:C55,"1880",Q3:Q55)</f>
        <v>0</v>
      </c>
      <c r="W32" s="12">
        <f>SUMIF(C3:C52,"1880",O3:O52)</f>
        <v>0</v>
      </c>
    </row>
    <row r="33" spans="1:23" ht="15.75" thickBot="1">
      <c r="A33" s="22" t="str">
        <f t="shared" si="4"/>
        <v>NO</v>
      </c>
      <c r="B33" s="36"/>
      <c r="C33" s="120">
        <v>2057</v>
      </c>
      <c r="D33" s="92" t="s">
        <v>101</v>
      </c>
      <c r="E33" s="30"/>
      <c r="F33" s="56"/>
      <c r="G33" s="36"/>
      <c r="H33" s="36"/>
      <c r="I33" s="36"/>
      <c r="J33" s="36"/>
      <c r="K33" s="36"/>
      <c r="L33" s="36"/>
      <c r="M33" s="36"/>
      <c r="N33" s="36"/>
      <c r="O33" s="20">
        <f t="shared" si="5"/>
        <v>0</v>
      </c>
      <c r="P33" s="21">
        <f t="shared" si="6"/>
        <v>0</v>
      </c>
      <c r="Q33" s="21">
        <f t="shared" si="8"/>
        <v>0</v>
      </c>
      <c r="S33" s="28"/>
      <c r="T33" s="7"/>
      <c r="U33" s="6"/>
      <c r="W33" s="12"/>
    </row>
    <row r="34" spans="1:23" ht="15.75" thickBot="1">
      <c r="A34" s="36"/>
      <c r="B34" s="36"/>
      <c r="C34" s="109">
        <v>2057</v>
      </c>
      <c r="D34" s="97" t="s">
        <v>101</v>
      </c>
      <c r="E34" s="30"/>
      <c r="F34" s="56"/>
      <c r="G34" s="36"/>
      <c r="H34" s="36"/>
      <c r="I34" s="36"/>
      <c r="J34" s="36"/>
      <c r="K34" s="36"/>
      <c r="L34" s="36"/>
      <c r="M34" s="36"/>
      <c r="N34" s="36"/>
      <c r="O34" s="20">
        <f t="shared" si="5"/>
        <v>0</v>
      </c>
      <c r="P34" s="21">
        <f t="shared" si="6"/>
        <v>0</v>
      </c>
      <c r="Q34" s="21">
        <f t="shared" si="8"/>
        <v>0</v>
      </c>
      <c r="S34" s="28">
        <v>1862</v>
      </c>
      <c r="T34" s="7" t="s">
        <v>123</v>
      </c>
      <c r="U34" s="6">
        <f>SUMIF(C3:C56,"1862",Q3:Q56)</f>
        <v>0</v>
      </c>
      <c r="W34" s="12">
        <f>SUMIF(C3:C54,"1862",O3:O54)</f>
        <v>0</v>
      </c>
    </row>
    <row r="35" spans="1:23" ht="15.75" thickBot="1">
      <c r="A35" s="36"/>
      <c r="B35" s="36"/>
      <c r="C35" s="105">
        <v>2057</v>
      </c>
      <c r="D35" s="72" t="s">
        <v>101</v>
      </c>
      <c r="E35" s="30"/>
      <c r="F35" s="56"/>
      <c r="G35" s="36"/>
      <c r="H35" s="36"/>
      <c r="I35" s="36"/>
      <c r="J35" s="36"/>
      <c r="K35" s="36"/>
      <c r="L35" s="36"/>
      <c r="M35" s="36"/>
      <c r="N35" s="36"/>
      <c r="O35" s="20">
        <f t="shared" si="5"/>
        <v>0</v>
      </c>
      <c r="P35" s="21">
        <f t="shared" si="6"/>
        <v>0</v>
      </c>
      <c r="Q35" s="21">
        <f t="shared" si="8"/>
        <v>0</v>
      </c>
      <c r="S35" s="28">
        <v>1930</v>
      </c>
      <c r="T35" s="7" t="s">
        <v>73</v>
      </c>
      <c r="U35" s="6">
        <f>SUMIF(C3:C58,"1930",Q3:Q58)</f>
        <v>0</v>
      </c>
      <c r="W35" s="12">
        <f>SUMIF(C3:C55,"1930",O3:O55)</f>
        <v>0</v>
      </c>
    </row>
    <row r="36" spans="1:23" ht="15.75" thickBot="1">
      <c r="A36" s="36"/>
      <c r="B36" s="36"/>
      <c r="C36" s="105">
        <v>2057</v>
      </c>
      <c r="D36" s="72" t="s">
        <v>101</v>
      </c>
      <c r="E36" s="30"/>
      <c r="F36" s="56"/>
      <c r="G36" s="36"/>
      <c r="H36" s="36"/>
      <c r="I36" s="36"/>
      <c r="J36" s="36"/>
      <c r="K36" s="36"/>
      <c r="L36" s="36"/>
      <c r="M36" s="36"/>
      <c r="N36" s="36"/>
      <c r="O36" s="20">
        <f t="shared" si="5"/>
        <v>0</v>
      </c>
      <c r="P36" s="21">
        <f t="shared" si="6"/>
        <v>0</v>
      </c>
      <c r="Q36" s="21">
        <f t="shared" si="8"/>
        <v>0</v>
      </c>
      <c r="S36" s="28">
        <v>1988</v>
      </c>
      <c r="T36" s="7" t="s">
        <v>117</v>
      </c>
      <c r="U36" s="6">
        <f>SUMIF(C3:C59,"1988",Q3:Q59)</f>
        <v>0</v>
      </c>
      <c r="W36" s="12">
        <f>SUMIF(C3:C56,"1988",O3:O56)</f>
        <v>0</v>
      </c>
    </row>
    <row r="37" spans="1:23" ht="15.75" thickBot="1">
      <c r="A37" s="36"/>
      <c r="B37" s="36"/>
      <c r="C37" s="105">
        <v>2057</v>
      </c>
      <c r="D37" s="72" t="s">
        <v>101</v>
      </c>
      <c r="E37" s="30"/>
      <c r="F37" s="56"/>
      <c r="G37" s="36"/>
      <c r="H37" s="36"/>
      <c r="I37" s="36"/>
      <c r="J37" s="36"/>
      <c r="K37" s="36"/>
      <c r="L37" s="36"/>
      <c r="M37" s="36"/>
      <c r="N37" s="36"/>
      <c r="O37" s="20">
        <f t="shared" si="5"/>
        <v>0</v>
      </c>
      <c r="P37" s="21">
        <f t="shared" si="6"/>
        <v>0</v>
      </c>
      <c r="Q37" s="21">
        <f t="shared" si="8"/>
        <v>0</v>
      </c>
      <c r="S37" s="28">
        <v>2057</v>
      </c>
      <c r="T37" s="7" t="s">
        <v>101</v>
      </c>
      <c r="U37" s="6">
        <f>SUMIF(C3:C60,"2057",Q3:Q60)</f>
        <v>142</v>
      </c>
      <c r="W37" s="12">
        <f>SUMIF(C3:C57,"2057",O3:O57)</f>
        <v>142</v>
      </c>
    </row>
    <row r="38" spans="1:23" ht="16.5" thickBot="1">
      <c r="A38" s="36"/>
      <c r="B38" s="36"/>
      <c r="C38" s="105">
        <v>2057</v>
      </c>
      <c r="D38" s="72" t="s">
        <v>101</v>
      </c>
      <c r="E38" s="30"/>
      <c r="F38" s="56"/>
      <c r="G38" s="36"/>
      <c r="H38" s="36"/>
      <c r="I38" s="36"/>
      <c r="J38" s="36"/>
      <c r="K38" s="36"/>
      <c r="L38" s="36"/>
      <c r="M38" s="36"/>
      <c r="N38" s="36"/>
      <c r="O38" s="20">
        <f t="shared" si="5"/>
        <v>0</v>
      </c>
      <c r="P38" s="21">
        <f t="shared" si="6"/>
        <v>0</v>
      </c>
      <c r="Q38" s="21">
        <f t="shared" si="8"/>
        <v>0</v>
      </c>
      <c r="S38" s="94">
        <v>2027</v>
      </c>
      <c r="T38" s="94" t="s">
        <v>86</v>
      </c>
      <c r="U38" s="6">
        <f>SUMIF(C4:C61,"2027",Q3:Q61)</f>
        <v>0</v>
      </c>
      <c r="W38" s="12">
        <f>SUMIF(C4:C58,"2027",O4:O58)</f>
        <v>0</v>
      </c>
    </row>
    <row r="39" spans="1:23" ht="15.75" thickBot="1">
      <c r="A39" s="36"/>
      <c r="B39" s="36"/>
      <c r="C39" s="105">
        <v>2057</v>
      </c>
      <c r="D39" s="72" t="s">
        <v>101</v>
      </c>
      <c r="E39" s="30"/>
      <c r="F39" s="56"/>
      <c r="G39" s="36"/>
      <c r="H39" s="36"/>
      <c r="I39" s="36"/>
      <c r="J39" s="36"/>
      <c r="K39" s="36"/>
      <c r="L39" s="36"/>
      <c r="M39" s="36"/>
      <c r="N39" s="36"/>
      <c r="O39" s="20">
        <f t="shared" si="5"/>
        <v>0</v>
      </c>
      <c r="P39" s="21">
        <f t="shared" si="6"/>
        <v>0</v>
      </c>
      <c r="Q39" s="21">
        <f t="shared" si="8"/>
        <v>0</v>
      </c>
      <c r="S39" s="28">
        <v>1965</v>
      </c>
      <c r="T39" s="7" t="s">
        <v>98</v>
      </c>
      <c r="U39" s="6">
        <f>SUMIF(C5:C62,"1965",Q4:Q62)</f>
        <v>0</v>
      </c>
      <c r="W39" s="12">
        <f>SUMIF(C5:C59,"1965",O5:O59)</f>
        <v>0</v>
      </c>
    </row>
    <row r="40" spans="1:23" ht="15.75" thickBot="1">
      <c r="A40" s="36"/>
      <c r="B40" s="36"/>
      <c r="C40" s="109">
        <v>1773</v>
      </c>
      <c r="D40" s="97" t="s">
        <v>68</v>
      </c>
      <c r="E40" s="30"/>
      <c r="F40" s="56"/>
      <c r="G40" s="36"/>
      <c r="H40" s="36"/>
      <c r="I40" s="36"/>
      <c r="J40" s="36"/>
      <c r="K40" s="36"/>
      <c r="L40" s="36"/>
      <c r="M40" s="36"/>
      <c r="N40" s="36"/>
      <c r="O40" s="20">
        <f t="shared" si="5"/>
        <v>0</v>
      </c>
      <c r="P40" s="21">
        <f t="shared" si="6"/>
        <v>0</v>
      </c>
      <c r="Q40" s="21">
        <f t="shared" si="8"/>
        <v>0</v>
      </c>
      <c r="S40" s="28"/>
      <c r="T40" s="7"/>
      <c r="U40" s="6"/>
      <c r="W40" s="12"/>
    </row>
    <row r="41" spans="1:23" ht="15.75" thickBot="1">
      <c r="A41" s="36"/>
      <c r="B41" s="36"/>
      <c r="C41" s="109">
        <v>1773</v>
      </c>
      <c r="D41" s="97" t="s">
        <v>68</v>
      </c>
      <c r="E41" s="30"/>
      <c r="F41" s="56"/>
      <c r="G41" s="36"/>
      <c r="H41" s="36"/>
      <c r="I41" s="36"/>
      <c r="J41" s="36"/>
      <c r="K41" s="36"/>
      <c r="L41" s="36"/>
      <c r="M41" s="36"/>
      <c r="N41" s="36"/>
      <c r="O41" s="20">
        <f t="shared" si="5"/>
        <v>0</v>
      </c>
      <c r="P41" s="21">
        <f t="shared" si="6"/>
        <v>0</v>
      </c>
      <c r="Q41" s="21">
        <f t="shared" si="8"/>
        <v>0</v>
      </c>
      <c r="U41" s="50">
        <f>SUM(U3:U40)</f>
        <v>1003</v>
      </c>
      <c r="W41" s="39">
        <f>SUM(W3:W40)</f>
        <v>1003</v>
      </c>
    </row>
    <row r="42" spans="1:17" ht="15.75" thickBot="1">
      <c r="A42" s="36"/>
      <c r="B42" s="36"/>
      <c r="C42" s="109">
        <v>1887</v>
      </c>
      <c r="D42" s="97" t="s">
        <v>64</v>
      </c>
      <c r="E42" s="30"/>
      <c r="F42" s="56"/>
      <c r="G42" s="36"/>
      <c r="H42" s="36"/>
      <c r="I42" s="36"/>
      <c r="J42" s="36"/>
      <c r="K42" s="36"/>
      <c r="L42" s="36"/>
      <c r="M42" s="36"/>
      <c r="N42" s="36"/>
      <c r="O42" s="20">
        <f t="shared" si="5"/>
        <v>0</v>
      </c>
      <c r="P42" s="21">
        <f t="shared" si="6"/>
        <v>0</v>
      </c>
      <c r="Q42" s="21">
        <f t="shared" si="8"/>
        <v>0</v>
      </c>
    </row>
    <row r="43" spans="1:17" ht="15.75" thickBot="1">
      <c r="A43" s="36"/>
      <c r="B43" s="36"/>
      <c r="C43" s="105">
        <v>1887</v>
      </c>
      <c r="D43" s="72" t="s">
        <v>64</v>
      </c>
      <c r="E43" s="30"/>
      <c r="F43" s="56"/>
      <c r="G43" s="36"/>
      <c r="H43" s="36"/>
      <c r="I43" s="36"/>
      <c r="J43" s="36"/>
      <c r="K43" s="36"/>
      <c r="L43" s="36"/>
      <c r="M43" s="36"/>
      <c r="N43" s="36"/>
      <c r="O43" s="20">
        <f t="shared" si="5"/>
        <v>0</v>
      </c>
      <c r="P43" s="21">
        <f t="shared" si="6"/>
        <v>0</v>
      </c>
      <c r="Q43" s="21">
        <f t="shared" si="8"/>
        <v>0</v>
      </c>
    </row>
    <row r="44" spans="1:17" ht="15.75" thickBot="1">
      <c r="A44" s="36"/>
      <c r="B44" s="36"/>
      <c r="C44" s="109">
        <v>1180</v>
      </c>
      <c r="D44" s="97" t="s">
        <v>45</v>
      </c>
      <c r="E44" s="30"/>
      <c r="F44" s="56"/>
      <c r="G44" s="36"/>
      <c r="H44" s="36"/>
      <c r="I44" s="36"/>
      <c r="J44" s="36"/>
      <c r="K44" s="36"/>
      <c r="L44" s="36"/>
      <c r="M44" s="36"/>
      <c r="N44" s="36"/>
      <c r="O44" s="20">
        <f t="shared" si="5"/>
        <v>0</v>
      </c>
      <c r="P44" s="21">
        <f t="shared" si="6"/>
        <v>0</v>
      </c>
      <c r="Q44" s="21">
        <f t="shared" si="8"/>
        <v>0</v>
      </c>
    </row>
    <row r="45" spans="1:17" ht="15.75" thickBot="1">
      <c r="A45" s="36"/>
      <c r="B45" s="36"/>
      <c r="C45" s="105">
        <v>1180</v>
      </c>
      <c r="D45" s="106" t="s">
        <v>45</v>
      </c>
      <c r="E45" s="30"/>
      <c r="F45" s="56"/>
      <c r="G45" s="36"/>
      <c r="H45" s="36"/>
      <c r="I45" s="36"/>
      <c r="J45" s="36"/>
      <c r="K45" s="36"/>
      <c r="L45" s="36"/>
      <c r="M45" s="36"/>
      <c r="N45" s="36"/>
      <c r="O45" s="20">
        <f t="shared" si="5"/>
        <v>0</v>
      </c>
      <c r="P45" s="21">
        <f t="shared" si="6"/>
        <v>0</v>
      </c>
      <c r="Q45" s="21">
        <f t="shared" si="8"/>
        <v>0</v>
      </c>
    </row>
    <row r="46" spans="1:17" ht="15.75" thickBot="1">
      <c r="A46" s="36"/>
      <c r="B46" s="36"/>
      <c r="C46" s="109">
        <v>1180</v>
      </c>
      <c r="D46" s="188" t="s">
        <v>45</v>
      </c>
      <c r="E46" s="30"/>
      <c r="F46" s="56"/>
      <c r="G46" s="36"/>
      <c r="H46" s="36"/>
      <c r="I46" s="36"/>
      <c r="J46" s="36"/>
      <c r="K46" s="36"/>
      <c r="L46" s="36"/>
      <c r="M46" s="36"/>
      <c r="N46" s="36"/>
      <c r="O46" s="20">
        <f t="shared" si="5"/>
        <v>0</v>
      </c>
      <c r="P46" s="21">
        <f t="shared" si="6"/>
        <v>0</v>
      </c>
      <c r="Q46" s="21">
        <f t="shared" si="8"/>
        <v>0</v>
      </c>
    </row>
    <row r="47" spans="1:17" ht="15.75" thickBot="1">
      <c r="A47" s="36"/>
      <c r="B47" s="36"/>
      <c r="C47" s="105">
        <v>1180</v>
      </c>
      <c r="D47" s="106" t="s">
        <v>45</v>
      </c>
      <c r="E47" s="30"/>
      <c r="F47" s="56"/>
      <c r="G47" s="36"/>
      <c r="H47" s="36"/>
      <c r="I47" s="36"/>
      <c r="J47" s="36"/>
      <c r="K47" s="36"/>
      <c r="L47" s="36"/>
      <c r="M47" s="36"/>
      <c r="N47" s="36"/>
      <c r="O47" s="20">
        <f t="shared" si="5"/>
        <v>0</v>
      </c>
      <c r="P47" s="21">
        <f t="shared" si="6"/>
        <v>0</v>
      </c>
      <c r="Q47" s="21">
        <f t="shared" si="8"/>
        <v>0</v>
      </c>
    </row>
    <row r="48" spans="1:17" ht="15.75" thickBot="1">
      <c r="A48" s="36"/>
      <c r="B48" s="36"/>
      <c r="C48" s="105">
        <v>2027</v>
      </c>
      <c r="D48" s="72" t="s">
        <v>86</v>
      </c>
      <c r="E48" s="30"/>
      <c r="F48" s="56"/>
      <c r="G48" s="36"/>
      <c r="H48" s="36"/>
      <c r="I48" s="36"/>
      <c r="J48" s="36"/>
      <c r="K48" s="36"/>
      <c r="L48" s="36"/>
      <c r="M48" s="36"/>
      <c r="N48" s="36"/>
      <c r="O48" s="20">
        <f t="shared" si="5"/>
        <v>0</v>
      </c>
      <c r="P48" s="21">
        <f t="shared" si="6"/>
        <v>0</v>
      </c>
      <c r="Q48" s="21">
        <f t="shared" si="8"/>
        <v>0</v>
      </c>
    </row>
    <row r="49" spans="1:17" ht="15.75" thickBot="1">
      <c r="A49" s="36"/>
      <c r="B49" s="36"/>
      <c r="C49" s="105">
        <v>2027</v>
      </c>
      <c r="D49" s="97" t="s">
        <v>86</v>
      </c>
      <c r="E49" s="30"/>
      <c r="F49" s="56"/>
      <c r="G49" s="36"/>
      <c r="H49" s="36"/>
      <c r="I49" s="36"/>
      <c r="J49" s="36"/>
      <c r="K49" s="36"/>
      <c r="L49" s="36"/>
      <c r="M49" s="36"/>
      <c r="N49" s="36"/>
      <c r="O49" s="20">
        <f t="shared" si="5"/>
        <v>0</v>
      </c>
      <c r="P49" s="21">
        <f t="shared" si="6"/>
        <v>0</v>
      </c>
      <c r="Q49" s="21">
        <f t="shared" si="8"/>
        <v>0</v>
      </c>
    </row>
    <row r="50" spans="1:17" ht="15.75" thickBot="1">
      <c r="A50" s="36"/>
      <c r="B50" s="36"/>
      <c r="C50" s="34">
        <v>1347</v>
      </c>
      <c r="D50" s="35" t="s">
        <v>70</v>
      </c>
      <c r="E50" s="30"/>
      <c r="F50" s="56"/>
      <c r="G50" s="36"/>
      <c r="H50" s="36"/>
      <c r="I50" s="36"/>
      <c r="J50" s="36"/>
      <c r="K50" s="36"/>
      <c r="L50" s="36"/>
      <c r="M50" s="36"/>
      <c r="N50" s="36"/>
      <c r="O50" s="20">
        <f t="shared" si="5"/>
        <v>0</v>
      </c>
      <c r="P50" s="21">
        <f t="shared" si="6"/>
        <v>0</v>
      </c>
      <c r="Q50" s="21">
        <f t="shared" si="8"/>
        <v>0</v>
      </c>
    </row>
    <row r="51" spans="3:17" ht="15">
      <c r="C51" s="105">
        <v>1115</v>
      </c>
      <c r="D51" s="151" t="s">
        <v>46</v>
      </c>
      <c r="O51" s="51">
        <f>SUM(O3:O50)</f>
        <v>1003</v>
      </c>
      <c r="Q51" s="52">
        <f>SUM(Q3:Q50)</f>
        <v>1003</v>
      </c>
    </row>
    <row r="52" spans="3:4" ht="15">
      <c r="C52" s="25">
        <v>10</v>
      </c>
      <c r="D52" s="35" t="s">
        <v>47</v>
      </c>
    </row>
    <row r="53" spans="3:4" ht="15">
      <c r="C53" s="25">
        <v>1862</v>
      </c>
      <c r="D53" s="35" t="s">
        <v>124</v>
      </c>
    </row>
    <row r="54" spans="3:4" ht="15">
      <c r="C54" s="108">
        <v>1862</v>
      </c>
      <c r="D54" s="110" t="s">
        <v>123</v>
      </c>
    </row>
  </sheetData>
  <sheetProtection password="C4AE" sheet="1"/>
  <mergeCells count="1">
    <mergeCell ref="A1:F1"/>
  </mergeCells>
  <conditionalFormatting sqref="A3:A33">
    <cfRule type="containsText" priority="1" dxfId="1" operator="containsText" stopIfTrue="1" text="SI">
      <formula>NOT(ISERROR(SEARCH("SI",A3)))</formula>
    </cfRule>
    <cfRule type="containsText" priority="2" dxfId="0" operator="containsText" stopIfTrue="1" text="NO">
      <formula>NOT(ISERROR(SEARCH("NO",A3)))</formula>
    </cfRule>
  </conditionalFormatting>
  <hyperlinks>
    <hyperlink ref="D19" r:id="rId1" display="javascript:void(0);"/>
    <hyperlink ref="D18" r:id="rId2" display="javascript:void(0);"/>
    <hyperlink ref="D20" r:id="rId3" display="javascript:void(0);"/>
    <hyperlink ref="D23" r:id="rId4" display="javascript:void(0);"/>
  </hyperlinks>
  <printOptions/>
  <pageMargins left="0.3937007874015748" right="0.3937007874015748" top="1.062992125984252" bottom="1.062992125984252" header="0.7874015748031497" footer="0.7874015748031497"/>
  <pageSetup horizontalDpi="300" verticalDpi="300" orientation="landscape" paperSize="9" r:id="rId5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66"/>
  <sheetViews>
    <sheetView zoomScale="75" zoomScaleNormal="75" zoomScalePageLayoutView="0" workbookViewId="0" topLeftCell="E1">
      <selection activeCell="T57" sqref="T57"/>
    </sheetView>
  </sheetViews>
  <sheetFormatPr defaultColWidth="11.57421875" defaultRowHeight="12.75"/>
  <cols>
    <col min="1" max="1" width="4.7109375" style="1" bestFit="1" customWidth="1"/>
    <col min="2" max="2" width="34.7109375" style="1" customWidth="1"/>
    <col min="3" max="3" width="11.140625" style="13" customWidth="1"/>
    <col min="4" max="4" width="39.28125" style="1" customWidth="1"/>
    <col min="5" max="5" width="8.140625" style="13" bestFit="1" customWidth="1"/>
    <col min="6" max="6" width="8.7109375" style="13" bestFit="1" customWidth="1"/>
    <col min="7" max="13" width="8.140625" style="13" bestFit="1" customWidth="1"/>
    <col min="14" max="14" width="7.7109375" style="13" bestFit="1" customWidth="1"/>
    <col min="15" max="15" width="9.28125" style="14" bestFit="1" customWidth="1"/>
    <col min="16" max="16" width="8.8515625" style="1" bestFit="1" customWidth="1"/>
    <col min="17" max="17" width="17.28125" style="15" bestFit="1" customWidth="1"/>
    <col min="18" max="18" width="7.28125" style="100" customWidth="1"/>
    <col min="19" max="19" width="25.28125" style="100" customWidth="1"/>
    <col min="20" max="20" width="3.421875" style="1" customWidth="1"/>
    <col min="21" max="21" width="6.57421875" style="1" bestFit="1" customWidth="1"/>
    <col min="22" max="22" width="40.8515625" style="1" bestFit="1" customWidth="1"/>
    <col min="23" max="23" width="6.8515625" style="1" bestFit="1" customWidth="1"/>
    <col min="24" max="24" width="11.57421875" style="1" customWidth="1"/>
    <col min="25" max="25" width="19.7109375" style="1" bestFit="1" customWidth="1"/>
    <col min="26" max="16384" width="11.57421875" style="1" customWidth="1"/>
  </cols>
  <sheetData>
    <row r="1" spans="1:19" ht="35.25" customHeight="1" thickBot="1">
      <c r="A1" s="277" t="s">
        <v>0</v>
      </c>
      <c r="B1" s="277"/>
      <c r="C1" s="277"/>
      <c r="D1" s="277"/>
      <c r="E1" s="277"/>
      <c r="F1" s="277"/>
      <c r="S1" s="103" t="s">
        <v>99</v>
      </c>
    </row>
    <row r="2" spans="1:25" ht="16.5" thickBot="1">
      <c r="A2" s="16"/>
      <c r="B2" s="17" t="s">
        <v>2</v>
      </c>
      <c r="C2" s="17" t="s">
        <v>33</v>
      </c>
      <c r="D2" s="17" t="s">
        <v>3</v>
      </c>
      <c r="E2" s="17" t="s">
        <v>4</v>
      </c>
      <c r="F2" s="16" t="s">
        <v>5</v>
      </c>
      <c r="G2" s="18" t="s">
        <v>6</v>
      </c>
      <c r="H2" s="18" t="s">
        <v>7</v>
      </c>
      <c r="I2" s="19" t="s">
        <v>35</v>
      </c>
      <c r="J2" s="19" t="s">
        <v>36</v>
      </c>
      <c r="K2" s="19" t="s">
        <v>40</v>
      </c>
      <c r="L2" s="19" t="s">
        <v>41</v>
      </c>
      <c r="M2" s="19" t="s">
        <v>42</v>
      </c>
      <c r="N2" s="19" t="s">
        <v>8</v>
      </c>
      <c r="O2" s="20" t="s">
        <v>9</v>
      </c>
      <c r="P2" s="21" t="s">
        <v>10</v>
      </c>
      <c r="Q2" s="21" t="s">
        <v>11</v>
      </c>
      <c r="R2" s="101"/>
      <c r="S2" s="102"/>
      <c r="U2" s="2" t="s">
        <v>37</v>
      </c>
      <c r="V2" s="3" t="s">
        <v>3</v>
      </c>
      <c r="W2" s="4" t="s">
        <v>12</v>
      </c>
      <c r="X2" s="14"/>
      <c r="Y2" s="11" t="s">
        <v>34</v>
      </c>
    </row>
    <row r="3" spans="1:25" ht="16.5" thickBot="1">
      <c r="A3" s="154" t="str">
        <f aca="true" t="shared" si="0" ref="A3:A34">IF(P3&lt;2,"NO","SI")</f>
        <v>SI</v>
      </c>
      <c r="B3" s="134" t="s">
        <v>138</v>
      </c>
      <c r="C3" s="23">
        <v>1213</v>
      </c>
      <c r="D3" s="232" t="s">
        <v>75</v>
      </c>
      <c r="E3" s="23">
        <v>100</v>
      </c>
      <c r="F3" s="29">
        <v>100</v>
      </c>
      <c r="G3" s="30"/>
      <c r="H3" s="30"/>
      <c r="I3" s="31"/>
      <c r="J3" s="31"/>
      <c r="K3" s="31"/>
      <c r="L3" s="31"/>
      <c r="M3" s="31"/>
      <c r="N3" s="32"/>
      <c r="O3" s="20">
        <f aca="true" t="shared" si="1" ref="O3:O34">IF(P3&gt;8,(LARGE(E3:N3,1)+LARGE(E3:N3,2)+LARGE(E3:N3,3)+LARGE(E3:N3,4)+LARGE(E3:N3,5)+LARGE(E3:N3,6)+LARGE(E3:N3,7)+LARGE(E3:N3,8)+LARGE(E3:N3,9)),(SUM(E3:N3)))</f>
        <v>200</v>
      </c>
      <c r="P3" s="21">
        <f aca="true" t="shared" si="2" ref="P3:P34">COUNTA(E3:N3)</f>
        <v>2</v>
      </c>
      <c r="Q3" s="104">
        <f aca="true" t="shared" si="3" ref="Q3:Q34">IF(P3&gt;0,O3,0)</f>
        <v>200</v>
      </c>
      <c r="R3" s="102"/>
      <c r="S3" s="102"/>
      <c r="U3" s="28">
        <v>1213</v>
      </c>
      <c r="V3" s="7" t="s">
        <v>43</v>
      </c>
      <c r="W3" s="6">
        <f>SUMIF(C3:C79,"1213",Q3:Q79)</f>
        <v>409</v>
      </c>
      <c r="Y3" s="12">
        <f>SUMIF(C3:C74,"1213",O3:O704)</f>
        <v>409</v>
      </c>
    </row>
    <row r="4" spans="1:25" ht="16.5" thickBot="1">
      <c r="A4" s="154" t="str">
        <f t="shared" si="0"/>
        <v>SI</v>
      </c>
      <c r="B4" s="200" t="s">
        <v>246</v>
      </c>
      <c r="C4" s="105">
        <v>2057</v>
      </c>
      <c r="D4" s="72" t="s">
        <v>101</v>
      </c>
      <c r="E4" s="23">
        <v>90</v>
      </c>
      <c r="F4" s="29">
        <v>80</v>
      </c>
      <c r="G4" s="30"/>
      <c r="H4" s="30"/>
      <c r="I4" s="31"/>
      <c r="J4" s="31"/>
      <c r="K4" s="31"/>
      <c r="L4" s="31"/>
      <c r="M4" s="31"/>
      <c r="N4" s="32"/>
      <c r="O4" s="20">
        <f t="shared" si="1"/>
        <v>170</v>
      </c>
      <c r="P4" s="21">
        <f t="shared" si="2"/>
        <v>2</v>
      </c>
      <c r="Q4" s="104">
        <f t="shared" si="3"/>
        <v>170</v>
      </c>
      <c r="R4" s="102"/>
      <c r="S4" s="102"/>
      <c r="U4" s="105">
        <v>48</v>
      </c>
      <c r="V4" s="72" t="s">
        <v>120</v>
      </c>
      <c r="W4" s="6">
        <f>SUMIF(E3:E64,"48",S3:S64)</f>
        <v>0</v>
      </c>
      <c r="Y4" s="12">
        <f>SUMIF(E3:E64,"48",Q3:Q64)</f>
        <v>0</v>
      </c>
    </row>
    <row r="5" spans="1:25" ht="15.75" thickBot="1">
      <c r="A5" s="22" t="str">
        <f t="shared" si="0"/>
        <v>NO</v>
      </c>
      <c r="B5" s="72" t="s">
        <v>247</v>
      </c>
      <c r="C5" s="72">
        <v>1773</v>
      </c>
      <c r="D5" s="72" t="s">
        <v>68</v>
      </c>
      <c r="E5" s="76">
        <v>80</v>
      </c>
      <c r="F5" s="24"/>
      <c r="G5" s="25"/>
      <c r="H5" s="25"/>
      <c r="I5" s="26"/>
      <c r="J5" s="26"/>
      <c r="K5" s="26"/>
      <c r="L5" s="26"/>
      <c r="M5" s="26"/>
      <c r="N5" s="27"/>
      <c r="O5" s="20">
        <f t="shared" si="1"/>
        <v>80</v>
      </c>
      <c r="P5" s="21">
        <f t="shared" si="2"/>
        <v>1</v>
      </c>
      <c r="Q5" s="104">
        <f t="shared" si="3"/>
        <v>80</v>
      </c>
      <c r="R5" s="102"/>
      <c r="S5" s="102"/>
      <c r="U5" s="28">
        <v>1174</v>
      </c>
      <c r="V5" s="7" t="s">
        <v>44</v>
      </c>
      <c r="W5" s="6">
        <f>SUMIF(C3:C79,"1174",Q3:Q79)</f>
        <v>69</v>
      </c>
      <c r="Y5" s="12">
        <f>SUMIF(C3:C74,"1174",O3:O74)</f>
        <v>69</v>
      </c>
    </row>
    <row r="6" spans="1:25" ht="15.75" thickBot="1">
      <c r="A6" s="22" t="str">
        <f t="shared" si="0"/>
        <v>SI</v>
      </c>
      <c r="B6" s="95" t="s">
        <v>248</v>
      </c>
      <c r="C6" s="105">
        <v>2199</v>
      </c>
      <c r="D6" s="233" t="s">
        <v>249</v>
      </c>
      <c r="E6" s="76">
        <v>60</v>
      </c>
      <c r="F6" s="24">
        <v>7</v>
      </c>
      <c r="G6" s="25"/>
      <c r="H6" s="25"/>
      <c r="I6" s="26"/>
      <c r="J6" s="26"/>
      <c r="K6" s="26"/>
      <c r="L6" s="26"/>
      <c r="M6" s="26"/>
      <c r="N6" s="27"/>
      <c r="O6" s="20">
        <f t="shared" si="1"/>
        <v>67</v>
      </c>
      <c r="P6" s="21">
        <f t="shared" si="2"/>
        <v>2</v>
      </c>
      <c r="Q6" s="104">
        <f t="shared" si="3"/>
        <v>67</v>
      </c>
      <c r="R6" s="102"/>
      <c r="S6" s="102"/>
      <c r="U6" s="28">
        <v>1180</v>
      </c>
      <c r="V6" s="7" t="s">
        <v>45</v>
      </c>
      <c r="W6" s="6">
        <f>SUMIF(C3:C79,"1180",Q3:Q70)</f>
        <v>15</v>
      </c>
      <c r="Y6" s="12">
        <f>SUMIF(C3:C79,"1180",O3:O70)</f>
        <v>15</v>
      </c>
    </row>
    <row r="7" spans="1:25" ht="15.75" thickBot="1">
      <c r="A7" s="22" t="str">
        <f t="shared" si="0"/>
        <v>SI</v>
      </c>
      <c r="B7" s="206" t="s">
        <v>250</v>
      </c>
      <c r="C7" s="105">
        <v>10</v>
      </c>
      <c r="D7" s="215" t="s">
        <v>47</v>
      </c>
      <c r="E7" s="23">
        <v>50</v>
      </c>
      <c r="F7" s="29">
        <v>15</v>
      </c>
      <c r="G7" s="30"/>
      <c r="H7" s="30"/>
      <c r="I7" s="31"/>
      <c r="J7" s="31"/>
      <c r="K7" s="31"/>
      <c r="L7" s="31"/>
      <c r="M7" s="31"/>
      <c r="N7" s="32"/>
      <c r="O7" s="20">
        <f t="shared" si="1"/>
        <v>65</v>
      </c>
      <c r="P7" s="21">
        <f t="shared" si="2"/>
        <v>2</v>
      </c>
      <c r="Q7" s="104">
        <f t="shared" si="3"/>
        <v>65</v>
      </c>
      <c r="R7" s="102"/>
      <c r="S7" s="102"/>
      <c r="U7" s="28">
        <v>1115</v>
      </c>
      <c r="V7" s="7" t="s">
        <v>46</v>
      </c>
      <c r="W7" s="6">
        <f>SUMIF(C3:C79,"1115",Q3:Q79)</f>
        <v>0</v>
      </c>
      <c r="Y7" s="12">
        <f>SUMIF(C3:C49,"1115",O3:O50)</f>
        <v>0</v>
      </c>
    </row>
    <row r="8" spans="1:25" ht="15.75" thickBot="1">
      <c r="A8" s="22" t="str">
        <f t="shared" si="0"/>
        <v>SI</v>
      </c>
      <c r="B8" s="72" t="s">
        <v>251</v>
      </c>
      <c r="C8" s="30">
        <v>1213</v>
      </c>
      <c r="D8" s="36" t="s">
        <v>75</v>
      </c>
      <c r="E8" s="152">
        <v>40</v>
      </c>
      <c r="F8" s="24">
        <v>90</v>
      </c>
      <c r="G8" s="25"/>
      <c r="H8" s="25"/>
      <c r="I8" s="26"/>
      <c r="J8" s="26"/>
      <c r="K8" s="26"/>
      <c r="L8" s="26"/>
      <c r="M8" s="26"/>
      <c r="N8" s="27"/>
      <c r="O8" s="20">
        <f t="shared" si="1"/>
        <v>130</v>
      </c>
      <c r="P8" s="21">
        <f t="shared" si="2"/>
        <v>2</v>
      </c>
      <c r="Q8" s="104">
        <f t="shared" si="3"/>
        <v>130</v>
      </c>
      <c r="R8" s="102"/>
      <c r="S8" s="102"/>
      <c r="U8" s="28">
        <v>10</v>
      </c>
      <c r="V8" s="7" t="s">
        <v>47</v>
      </c>
      <c r="W8" s="6">
        <f>SUMIF(C3:C79,"10",Q3:Q79)</f>
        <v>120</v>
      </c>
      <c r="Y8" s="12">
        <f>SUMIF(C3:C74,"10",O3:O74)</f>
        <v>120</v>
      </c>
    </row>
    <row r="9" spans="1:25" ht="15.75" thickBot="1">
      <c r="A9" s="22" t="str">
        <f t="shared" si="0"/>
        <v>SI</v>
      </c>
      <c r="B9" s="206" t="s">
        <v>510</v>
      </c>
      <c r="C9" s="33">
        <v>1886</v>
      </c>
      <c r="D9" s="33" t="s">
        <v>52</v>
      </c>
      <c r="E9" s="23">
        <v>30</v>
      </c>
      <c r="F9" s="29">
        <v>8</v>
      </c>
      <c r="G9" s="30"/>
      <c r="H9" s="30"/>
      <c r="I9" s="31"/>
      <c r="J9" s="31"/>
      <c r="K9" s="31"/>
      <c r="L9" s="31"/>
      <c r="M9" s="31"/>
      <c r="N9" s="32"/>
      <c r="O9" s="20">
        <f t="shared" si="1"/>
        <v>38</v>
      </c>
      <c r="P9" s="21">
        <f t="shared" si="2"/>
        <v>2</v>
      </c>
      <c r="Q9" s="104">
        <f t="shared" si="3"/>
        <v>38</v>
      </c>
      <c r="R9" s="102"/>
      <c r="S9" s="102"/>
      <c r="U9" s="28">
        <v>1589</v>
      </c>
      <c r="V9" s="7" t="s">
        <v>48</v>
      </c>
      <c r="W9" s="6">
        <f>SUMIF(C3:C79,"1589",Q3:Q79)</f>
        <v>10</v>
      </c>
      <c r="Y9" s="12">
        <f>SUMIF(C3:C79,"1589",O3:O79)</f>
        <v>10</v>
      </c>
    </row>
    <row r="10" spans="1:25" ht="16.5" thickBot="1">
      <c r="A10" s="154" t="str">
        <f t="shared" si="0"/>
        <v>NO</v>
      </c>
      <c r="B10" s="95" t="s">
        <v>252</v>
      </c>
      <c r="C10" s="72">
        <v>1773</v>
      </c>
      <c r="D10" s="72" t="s">
        <v>68</v>
      </c>
      <c r="E10" s="76">
        <v>20</v>
      </c>
      <c r="F10" s="24"/>
      <c r="G10" s="25"/>
      <c r="H10" s="25"/>
      <c r="I10" s="26"/>
      <c r="J10" s="26"/>
      <c r="K10" s="26"/>
      <c r="L10" s="26"/>
      <c r="M10" s="26"/>
      <c r="N10" s="27"/>
      <c r="O10" s="20">
        <f t="shared" si="1"/>
        <v>20</v>
      </c>
      <c r="P10" s="21">
        <f t="shared" si="2"/>
        <v>1</v>
      </c>
      <c r="Q10" s="104">
        <f t="shared" si="3"/>
        <v>20</v>
      </c>
      <c r="R10" s="102"/>
      <c r="S10" s="102"/>
      <c r="U10" s="28">
        <v>1980</v>
      </c>
      <c r="V10" s="7" t="s">
        <v>80</v>
      </c>
      <c r="W10" s="6">
        <f>SUMIF(C3:C79,"1980",Q3:Q79)</f>
        <v>0</v>
      </c>
      <c r="Y10" s="12">
        <f>SUMIF(C3:C49,"1533",O3:O50)</f>
        <v>0</v>
      </c>
    </row>
    <row r="11" spans="1:25" ht="15.75" thickBot="1">
      <c r="A11" s="22" t="str">
        <f t="shared" si="0"/>
        <v>NO</v>
      </c>
      <c r="B11" s="206" t="s">
        <v>122</v>
      </c>
      <c r="C11" s="217">
        <v>1180</v>
      </c>
      <c r="D11" s="218" t="s">
        <v>78</v>
      </c>
      <c r="E11" s="23">
        <v>15</v>
      </c>
      <c r="F11" s="29"/>
      <c r="G11" s="30"/>
      <c r="H11" s="30"/>
      <c r="I11" s="31"/>
      <c r="J11" s="31"/>
      <c r="K11" s="31"/>
      <c r="L11" s="31"/>
      <c r="M11" s="31"/>
      <c r="N11" s="32"/>
      <c r="O11" s="20">
        <f t="shared" si="1"/>
        <v>15</v>
      </c>
      <c r="P11" s="21">
        <f t="shared" si="2"/>
        <v>1</v>
      </c>
      <c r="Q11" s="104">
        <f t="shared" si="3"/>
        <v>15</v>
      </c>
      <c r="R11" s="102"/>
      <c r="S11" s="102"/>
      <c r="U11" s="28">
        <v>1590</v>
      </c>
      <c r="V11" s="7" t="s">
        <v>49</v>
      </c>
      <c r="W11" s="6">
        <f>SUMIF(C3:C79,"1590",Q3:Q79)</f>
        <v>0</v>
      </c>
      <c r="Y11" s="12">
        <f>SUMIF(C3:C49,"1590",O3:O50)</f>
        <v>0</v>
      </c>
    </row>
    <row r="12" spans="1:25" ht="15.75" thickBot="1">
      <c r="A12" s="22" t="str">
        <f t="shared" si="0"/>
        <v>SI</v>
      </c>
      <c r="B12" s="113" t="s">
        <v>128</v>
      </c>
      <c r="C12" s="76">
        <v>1174</v>
      </c>
      <c r="D12" s="95" t="s">
        <v>66</v>
      </c>
      <c r="E12" s="76">
        <v>12</v>
      </c>
      <c r="F12" s="29">
        <v>20</v>
      </c>
      <c r="G12" s="30"/>
      <c r="H12" s="30"/>
      <c r="I12" s="31"/>
      <c r="J12" s="31"/>
      <c r="K12" s="31"/>
      <c r="L12" s="31"/>
      <c r="M12" s="31"/>
      <c r="N12" s="32"/>
      <c r="O12" s="20">
        <f t="shared" si="1"/>
        <v>32</v>
      </c>
      <c r="P12" s="21">
        <f t="shared" si="2"/>
        <v>2</v>
      </c>
      <c r="Q12" s="104">
        <f t="shared" si="3"/>
        <v>32</v>
      </c>
      <c r="R12" s="102"/>
      <c r="S12" s="102"/>
      <c r="U12" s="28">
        <v>1615</v>
      </c>
      <c r="V12" s="7" t="s">
        <v>514</v>
      </c>
      <c r="W12" s="6">
        <f>SUMIF(C3:C80,"1615",Q3:Q80)</f>
        <v>5</v>
      </c>
      <c r="Y12" s="12">
        <f>SUMIF(C3:C80,"1615",O3:O80)</f>
        <v>5</v>
      </c>
    </row>
    <row r="13" spans="1:25" ht="15.75" thickBot="1">
      <c r="A13" s="22" t="str">
        <f t="shared" si="0"/>
        <v>SI</v>
      </c>
      <c r="B13" s="95" t="s">
        <v>253</v>
      </c>
      <c r="C13" s="76">
        <v>1213</v>
      </c>
      <c r="D13" s="95" t="s">
        <v>75</v>
      </c>
      <c r="E13" s="76">
        <v>9</v>
      </c>
      <c r="F13" s="24">
        <v>30</v>
      </c>
      <c r="G13" s="25"/>
      <c r="H13" s="25"/>
      <c r="I13" s="26"/>
      <c r="J13" s="26"/>
      <c r="K13" s="26"/>
      <c r="L13" s="26"/>
      <c r="M13" s="26"/>
      <c r="N13" s="27"/>
      <c r="O13" s="20">
        <f t="shared" si="1"/>
        <v>39</v>
      </c>
      <c r="P13" s="21">
        <f t="shared" si="2"/>
        <v>2</v>
      </c>
      <c r="Q13" s="104">
        <f t="shared" si="3"/>
        <v>39</v>
      </c>
      <c r="R13" s="102"/>
      <c r="S13" s="102"/>
      <c r="U13" s="28"/>
      <c r="V13" s="7"/>
      <c r="W13" s="6">
        <f>SUMIF(C3:C49,"1268",Q3:Q50)</f>
        <v>0</v>
      </c>
      <c r="Y13" s="12">
        <f>SUMIF(C3:C49,"1268",O3:O50)</f>
        <v>0</v>
      </c>
    </row>
    <row r="14" spans="1:25" ht="15.75" thickBot="1">
      <c r="A14" s="22" t="str">
        <f t="shared" si="0"/>
        <v>SI</v>
      </c>
      <c r="B14" s="95" t="s">
        <v>254</v>
      </c>
      <c r="C14" s="72">
        <v>2027</v>
      </c>
      <c r="D14" s="72" t="s">
        <v>86</v>
      </c>
      <c r="E14" s="76">
        <v>8</v>
      </c>
      <c r="F14" s="29">
        <v>12</v>
      </c>
      <c r="G14" s="30"/>
      <c r="H14" s="30"/>
      <c r="I14" s="31"/>
      <c r="J14" s="31"/>
      <c r="K14" s="31"/>
      <c r="L14" s="31"/>
      <c r="M14" s="31"/>
      <c r="N14" s="32"/>
      <c r="O14" s="20">
        <f t="shared" si="1"/>
        <v>20</v>
      </c>
      <c r="P14" s="21">
        <f t="shared" si="2"/>
        <v>2</v>
      </c>
      <c r="Q14" s="104">
        <f t="shared" si="3"/>
        <v>20</v>
      </c>
      <c r="R14" s="102"/>
      <c r="S14" s="102"/>
      <c r="U14" s="28">
        <v>1843</v>
      </c>
      <c r="V14" s="7" t="s">
        <v>50</v>
      </c>
      <c r="W14" s="6">
        <f>SUMIF(C3:C79,"1843",Q3:Q79)</f>
        <v>0</v>
      </c>
      <c r="Y14" s="12">
        <f>SUMIF(C3:C70,"1843",O3:O70)</f>
        <v>0</v>
      </c>
    </row>
    <row r="15" spans="1:25" ht="15.75" thickBot="1">
      <c r="A15" s="22" t="str">
        <f t="shared" si="0"/>
        <v>SI</v>
      </c>
      <c r="B15" s="95" t="s">
        <v>255</v>
      </c>
      <c r="C15" s="76">
        <v>1174</v>
      </c>
      <c r="D15" s="95" t="s">
        <v>66</v>
      </c>
      <c r="E15" s="105">
        <v>7</v>
      </c>
      <c r="F15" s="29">
        <v>5</v>
      </c>
      <c r="G15" s="30"/>
      <c r="H15" s="30"/>
      <c r="I15" s="31"/>
      <c r="J15" s="31"/>
      <c r="K15" s="31"/>
      <c r="L15" s="31"/>
      <c r="M15" s="31"/>
      <c r="N15" s="32"/>
      <c r="O15" s="20">
        <f t="shared" si="1"/>
        <v>12</v>
      </c>
      <c r="P15" s="21">
        <f t="shared" si="2"/>
        <v>2</v>
      </c>
      <c r="Q15" s="104">
        <f t="shared" si="3"/>
        <v>12</v>
      </c>
      <c r="R15" s="102"/>
      <c r="S15" s="102"/>
      <c r="U15" s="28">
        <v>1317</v>
      </c>
      <c r="V15" s="7" t="s">
        <v>51</v>
      </c>
      <c r="W15" s="6">
        <f>SUMIF(C3:C79,"1317",Q3:Q79)</f>
        <v>45</v>
      </c>
      <c r="Y15" s="12">
        <f>SUMIF(C3:C49,"1317",O3:O50)</f>
        <v>45</v>
      </c>
    </row>
    <row r="16" spans="1:25" ht="15.75" thickBot="1">
      <c r="A16" s="22" t="str">
        <f t="shared" si="0"/>
        <v>SI</v>
      </c>
      <c r="B16" s="206" t="s">
        <v>256</v>
      </c>
      <c r="C16" s="72">
        <v>1886</v>
      </c>
      <c r="D16" s="72" t="s">
        <v>52</v>
      </c>
      <c r="E16" s="23">
        <v>6</v>
      </c>
      <c r="F16" s="29">
        <v>6</v>
      </c>
      <c r="G16" s="30"/>
      <c r="H16" s="30"/>
      <c r="I16" s="31"/>
      <c r="J16" s="31"/>
      <c r="K16" s="31"/>
      <c r="L16" s="31"/>
      <c r="M16" s="31"/>
      <c r="N16" s="32"/>
      <c r="O16" s="20">
        <f t="shared" si="1"/>
        <v>12</v>
      </c>
      <c r="P16" s="21">
        <f t="shared" si="2"/>
        <v>2</v>
      </c>
      <c r="Q16" s="104">
        <f t="shared" si="3"/>
        <v>12</v>
      </c>
      <c r="R16" s="102"/>
      <c r="S16" s="102"/>
      <c r="U16" s="25">
        <v>2199</v>
      </c>
      <c r="V16" s="228" t="s">
        <v>249</v>
      </c>
      <c r="W16" s="6">
        <f>SUMIF(C2:C78,"2199",Q2:Q78)</f>
        <v>67</v>
      </c>
      <c r="Y16" s="12">
        <f>SUMIF(C4:C70,"2199",O4:O70)</f>
        <v>67</v>
      </c>
    </row>
    <row r="17" spans="1:25" ht="15.75" thickBot="1">
      <c r="A17" s="22" t="str">
        <f t="shared" si="0"/>
        <v>NO</v>
      </c>
      <c r="B17" s="95" t="s">
        <v>264</v>
      </c>
      <c r="C17" s="137">
        <v>1213</v>
      </c>
      <c r="D17" s="148" t="s">
        <v>75</v>
      </c>
      <c r="E17" s="76">
        <v>5</v>
      </c>
      <c r="F17" s="29"/>
      <c r="G17" s="30"/>
      <c r="H17" s="30"/>
      <c r="I17" s="31"/>
      <c r="J17" s="31"/>
      <c r="K17" s="31"/>
      <c r="L17" s="31"/>
      <c r="M17" s="31"/>
      <c r="N17" s="32"/>
      <c r="O17" s="20">
        <f t="shared" si="1"/>
        <v>5</v>
      </c>
      <c r="P17" s="21">
        <f t="shared" si="2"/>
        <v>1</v>
      </c>
      <c r="Q17" s="104">
        <f t="shared" si="3"/>
        <v>5</v>
      </c>
      <c r="R17" s="102"/>
      <c r="S17" s="102"/>
      <c r="U17" s="28">
        <v>1886</v>
      </c>
      <c r="V17" s="7" t="s">
        <v>52</v>
      </c>
      <c r="W17" s="6">
        <f>SUMIF(C3:C79,"1886",Q3:Q79)</f>
        <v>50</v>
      </c>
      <c r="Y17" s="12">
        <f>SUMIF(C3:C49,"1886",O3:O50)</f>
        <v>50</v>
      </c>
    </row>
    <row r="18" spans="1:25" ht="15.75" thickBot="1">
      <c r="A18" s="22" t="str">
        <f t="shared" si="0"/>
        <v>NO</v>
      </c>
      <c r="B18" s="229" t="s">
        <v>269</v>
      </c>
      <c r="C18" s="105">
        <v>2057</v>
      </c>
      <c r="D18" s="72" t="s">
        <v>101</v>
      </c>
      <c r="E18" s="234">
        <v>5</v>
      </c>
      <c r="F18" s="25"/>
      <c r="G18" s="25"/>
      <c r="H18" s="25"/>
      <c r="I18" s="26"/>
      <c r="J18" s="26"/>
      <c r="K18" s="26"/>
      <c r="L18" s="26"/>
      <c r="M18" s="26"/>
      <c r="N18" s="27"/>
      <c r="O18" s="20">
        <f t="shared" si="1"/>
        <v>5</v>
      </c>
      <c r="P18" s="21">
        <f t="shared" si="2"/>
        <v>1</v>
      </c>
      <c r="Q18" s="104">
        <f t="shared" si="3"/>
        <v>5</v>
      </c>
      <c r="R18" s="102"/>
      <c r="S18" s="102"/>
      <c r="U18" s="28">
        <v>1755</v>
      </c>
      <c r="V18" s="7" t="s">
        <v>53</v>
      </c>
      <c r="W18" s="6">
        <f>SUMIF(C3:C79,"1755",Q3:Q79)</f>
        <v>0</v>
      </c>
      <c r="Y18" s="12">
        <f>SUMIF(C3:C49,"1755",O3:O50)</f>
        <v>0</v>
      </c>
    </row>
    <row r="19" spans="1:25" ht="15.75" thickBot="1">
      <c r="A19" s="22" t="str">
        <f t="shared" si="0"/>
        <v>NO</v>
      </c>
      <c r="B19" s="35" t="s">
        <v>262</v>
      </c>
      <c r="C19" s="105">
        <v>1887</v>
      </c>
      <c r="D19" s="72" t="s">
        <v>64</v>
      </c>
      <c r="E19" s="25">
        <v>5</v>
      </c>
      <c r="F19" s="30"/>
      <c r="G19" s="30"/>
      <c r="H19" s="30"/>
      <c r="I19" s="31"/>
      <c r="J19" s="31"/>
      <c r="K19" s="31"/>
      <c r="L19" s="31"/>
      <c r="M19" s="31"/>
      <c r="N19" s="32"/>
      <c r="O19" s="20">
        <f t="shared" si="1"/>
        <v>5</v>
      </c>
      <c r="P19" s="21">
        <f t="shared" si="2"/>
        <v>1</v>
      </c>
      <c r="Q19" s="104">
        <f t="shared" si="3"/>
        <v>5</v>
      </c>
      <c r="R19" s="102"/>
      <c r="S19" s="102"/>
      <c r="U19" s="25"/>
      <c r="V19" s="228"/>
      <c r="W19" s="6"/>
      <c r="Y19" s="12"/>
    </row>
    <row r="20" spans="1:25" ht="15.75" thickBot="1">
      <c r="A20" s="22" t="str">
        <f t="shared" si="0"/>
        <v>SI</v>
      </c>
      <c r="B20" s="22" t="s">
        <v>265</v>
      </c>
      <c r="C20" s="76">
        <v>1213</v>
      </c>
      <c r="D20" s="95" t="s">
        <v>75</v>
      </c>
      <c r="E20" s="29">
        <v>5</v>
      </c>
      <c r="F20" s="25">
        <v>5</v>
      </c>
      <c r="G20" s="25"/>
      <c r="H20" s="25"/>
      <c r="I20" s="26"/>
      <c r="J20" s="26"/>
      <c r="K20" s="26"/>
      <c r="L20" s="26"/>
      <c r="M20" s="26"/>
      <c r="N20" s="27"/>
      <c r="O20" s="20">
        <f t="shared" si="1"/>
        <v>10</v>
      </c>
      <c r="P20" s="21">
        <f t="shared" si="2"/>
        <v>2</v>
      </c>
      <c r="Q20" s="104">
        <f t="shared" si="3"/>
        <v>10</v>
      </c>
      <c r="R20" s="102"/>
      <c r="S20" s="102"/>
      <c r="U20" s="28">
        <v>1298</v>
      </c>
      <c r="V20" s="7" t="s">
        <v>55</v>
      </c>
      <c r="W20" s="6">
        <f>SUMIF(C3:C79,"1298",Q3:Q79)</f>
        <v>5</v>
      </c>
      <c r="Y20" s="12">
        <f>SUMIF(C3:C70,"1298",O3:O70)</f>
        <v>5</v>
      </c>
    </row>
    <row r="21" spans="1:25" ht="15.75" thickBot="1">
      <c r="A21" s="22" t="str">
        <f t="shared" si="0"/>
        <v>SI</v>
      </c>
      <c r="B21" s="35" t="s">
        <v>268</v>
      </c>
      <c r="C21" s="177">
        <v>1213</v>
      </c>
      <c r="D21" s="173" t="s">
        <v>75</v>
      </c>
      <c r="E21" s="30">
        <v>5</v>
      </c>
      <c r="F21" s="30">
        <v>5</v>
      </c>
      <c r="G21" s="30"/>
      <c r="H21" s="30"/>
      <c r="I21" s="31"/>
      <c r="J21" s="31"/>
      <c r="K21" s="31"/>
      <c r="L21" s="31"/>
      <c r="M21" s="31"/>
      <c r="N21" s="32"/>
      <c r="O21" s="20">
        <f t="shared" si="1"/>
        <v>10</v>
      </c>
      <c r="P21" s="21">
        <f t="shared" si="2"/>
        <v>2</v>
      </c>
      <c r="Q21" s="104">
        <f t="shared" si="3"/>
        <v>10</v>
      </c>
      <c r="R21" s="102"/>
      <c r="S21" s="102"/>
      <c r="U21" s="28">
        <v>1887</v>
      </c>
      <c r="V21" s="7" t="s">
        <v>56</v>
      </c>
      <c r="W21" s="6">
        <f>SUMIF(C3:C79,"1887",Q3:Q79)</f>
        <v>155</v>
      </c>
      <c r="Y21" s="12">
        <f>SUMIF(C3:C79,"1887",O3:O79)</f>
        <v>155</v>
      </c>
    </row>
    <row r="22" spans="1:25" ht="16.5" thickBot="1">
      <c r="A22" s="22" t="str">
        <f t="shared" si="0"/>
        <v>SI</v>
      </c>
      <c r="B22" s="230" t="s">
        <v>258</v>
      </c>
      <c r="C22" s="109">
        <v>2057</v>
      </c>
      <c r="D22" s="97" t="s">
        <v>101</v>
      </c>
      <c r="E22" s="107">
        <v>5</v>
      </c>
      <c r="F22" s="30">
        <v>5</v>
      </c>
      <c r="G22" s="30"/>
      <c r="H22" s="30"/>
      <c r="I22" s="31"/>
      <c r="J22" s="31"/>
      <c r="K22" s="31"/>
      <c r="L22" s="31"/>
      <c r="M22" s="31"/>
      <c r="N22" s="32"/>
      <c r="O22" s="20">
        <f t="shared" si="1"/>
        <v>10</v>
      </c>
      <c r="P22" s="21">
        <f t="shared" si="2"/>
        <v>2</v>
      </c>
      <c r="Q22" s="104">
        <f t="shared" si="3"/>
        <v>10</v>
      </c>
      <c r="R22" s="102"/>
      <c r="S22" s="102"/>
      <c r="U22" s="82">
        <v>1930</v>
      </c>
      <c r="V22" s="98" t="s">
        <v>73</v>
      </c>
      <c r="W22" s="6">
        <f>SUMIF(C3:C88,"1930",Q3:Q79)</f>
        <v>0</v>
      </c>
      <c r="Y22" s="12">
        <f>SUMIF(C3:C49,"1930",O3:O50)</f>
        <v>0</v>
      </c>
    </row>
    <row r="23" spans="1:25" ht="15.75" thickBot="1">
      <c r="A23" s="22" t="str">
        <f t="shared" si="0"/>
        <v>NO</v>
      </c>
      <c r="B23" s="35" t="s">
        <v>270</v>
      </c>
      <c r="C23" s="76">
        <v>1213</v>
      </c>
      <c r="D23" s="95" t="s">
        <v>75</v>
      </c>
      <c r="E23" s="30">
        <v>5</v>
      </c>
      <c r="F23" s="25"/>
      <c r="G23" s="25"/>
      <c r="H23" s="25"/>
      <c r="I23" s="26"/>
      <c r="J23" s="26"/>
      <c r="K23" s="26"/>
      <c r="L23" s="26"/>
      <c r="M23" s="26"/>
      <c r="N23" s="27"/>
      <c r="O23" s="20">
        <f t="shared" si="1"/>
        <v>5</v>
      </c>
      <c r="P23" s="21">
        <f t="shared" si="2"/>
        <v>1</v>
      </c>
      <c r="Q23" s="104">
        <f t="shared" si="3"/>
        <v>5</v>
      </c>
      <c r="R23" s="102"/>
      <c r="S23" s="102"/>
      <c r="U23" s="28">
        <v>1756</v>
      </c>
      <c r="V23" s="7" t="s">
        <v>57</v>
      </c>
      <c r="W23" s="6">
        <f>SUMIF(C3:C79,"1756",Q3:Q79)</f>
        <v>0</v>
      </c>
      <c r="Y23" s="12">
        <f>SUMIF(C3:C49,"1756",O3:O50)</f>
        <v>0</v>
      </c>
    </row>
    <row r="24" spans="1:25" ht="15.75" thickBot="1">
      <c r="A24" s="22" t="str">
        <f t="shared" si="0"/>
        <v>SI</v>
      </c>
      <c r="B24" s="35" t="s">
        <v>257</v>
      </c>
      <c r="C24" s="105">
        <v>1887</v>
      </c>
      <c r="D24" s="72" t="s">
        <v>64</v>
      </c>
      <c r="E24" s="37">
        <v>5</v>
      </c>
      <c r="F24" s="25">
        <v>60</v>
      </c>
      <c r="G24" s="25"/>
      <c r="H24" s="25"/>
      <c r="I24" s="26"/>
      <c r="J24" s="26"/>
      <c r="K24" s="26"/>
      <c r="L24" s="26"/>
      <c r="M24" s="26"/>
      <c r="N24" s="27"/>
      <c r="O24" s="20">
        <f t="shared" si="1"/>
        <v>65</v>
      </c>
      <c r="P24" s="21">
        <f t="shared" si="2"/>
        <v>2</v>
      </c>
      <c r="Q24" s="104">
        <f t="shared" si="3"/>
        <v>65</v>
      </c>
      <c r="R24" s="102"/>
      <c r="S24" s="102"/>
      <c r="U24" s="28">
        <v>1177</v>
      </c>
      <c r="V24" s="7" t="s">
        <v>58</v>
      </c>
      <c r="W24" s="6">
        <f>SUMIF(C3:C79,"1177",Q3:Q79)</f>
        <v>0</v>
      </c>
      <c r="Y24" s="12">
        <f>SUMIF(C3:C49,"1177",O3:O50)</f>
        <v>0</v>
      </c>
    </row>
    <row r="25" spans="1:25" ht="15.75" thickBot="1">
      <c r="A25" s="22" t="str">
        <f t="shared" si="0"/>
        <v>NO</v>
      </c>
      <c r="B25" s="35" t="s">
        <v>137</v>
      </c>
      <c r="C25" s="30">
        <v>1174</v>
      </c>
      <c r="D25" s="36" t="s">
        <v>66</v>
      </c>
      <c r="E25" s="30">
        <v>5</v>
      </c>
      <c r="F25" s="25"/>
      <c r="G25" s="25"/>
      <c r="H25" s="25"/>
      <c r="I25" s="26"/>
      <c r="J25" s="26"/>
      <c r="K25" s="26"/>
      <c r="L25" s="26"/>
      <c r="M25" s="26"/>
      <c r="N25" s="27"/>
      <c r="O25" s="20">
        <f t="shared" si="1"/>
        <v>5</v>
      </c>
      <c r="P25" s="21">
        <f t="shared" si="2"/>
        <v>1</v>
      </c>
      <c r="Q25" s="104">
        <f t="shared" si="3"/>
        <v>5</v>
      </c>
      <c r="R25" s="102"/>
      <c r="S25" s="102"/>
      <c r="U25" s="28">
        <v>1266</v>
      </c>
      <c r="V25" s="7" t="s">
        <v>59</v>
      </c>
      <c r="W25" s="6">
        <f>SUMIF(C3:C88,"1266",Q3:Q79)</f>
        <v>0</v>
      </c>
      <c r="Y25" s="12">
        <f>SUMIF(C3:C49,"1266",O3:O50)</f>
        <v>0</v>
      </c>
    </row>
    <row r="26" spans="1:25" ht="15.75" thickBot="1">
      <c r="A26" s="22" t="str">
        <f t="shared" si="0"/>
        <v>NO</v>
      </c>
      <c r="B26" s="36" t="s">
        <v>261</v>
      </c>
      <c r="C26" s="30">
        <v>1174</v>
      </c>
      <c r="D26" s="36" t="s">
        <v>66</v>
      </c>
      <c r="E26" s="30">
        <v>5</v>
      </c>
      <c r="F26" s="25"/>
      <c r="G26" s="25"/>
      <c r="H26" s="25"/>
      <c r="I26" s="26"/>
      <c r="J26" s="26"/>
      <c r="K26" s="26"/>
      <c r="L26" s="26"/>
      <c r="M26" s="26"/>
      <c r="N26" s="27"/>
      <c r="O26" s="20">
        <f t="shared" si="1"/>
        <v>5</v>
      </c>
      <c r="P26" s="21">
        <f t="shared" si="2"/>
        <v>1</v>
      </c>
      <c r="Q26" s="104">
        <f t="shared" si="3"/>
        <v>5</v>
      </c>
      <c r="R26" s="102"/>
      <c r="S26" s="102"/>
      <c r="U26" s="28">
        <v>1889</v>
      </c>
      <c r="V26" s="7" t="s">
        <v>196</v>
      </c>
      <c r="W26" s="6">
        <f>SUMIF(C3:C89,"1889",Q3:Q80)</f>
        <v>0</v>
      </c>
      <c r="Y26" s="12">
        <f>SUMIF(C3:C80,"1889",O3:O80)</f>
        <v>0</v>
      </c>
    </row>
    <row r="27" spans="1:25" ht="15.75" thickBot="1">
      <c r="A27" s="22" t="str">
        <f t="shared" si="0"/>
        <v>NO</v>
      </c>
      <c r="B27" s="36" t="s">
        <v>260</v>
      </c>
      <c r="C27" s="109">
        <v>1589</v>
      </c>
      <c r="D27" s="97" t="s">
        <v>96</v>
      </c>
      <c r="E27" s="30">
        <v>5</v>
      </c>
      <c r="F27" s="30"/>
      <c r="G27" s="30"/>
      <c r="H27" s="30"/>
      <c r="I27" s="31"/>
      <c r="J27" s="31"/>
      <c r="K27" s="31"/>
      <c r="L27" s="31"/>
      <c r="M27" s="31"/>
      <c r="N27" s="32"/>
      <c r="O27" s="20">
        <f t="shared" si="1"/>
        <v>5</v>
      </c>
      <c r="P27" s="21">
        <f t="shared" si="2"/>
        <v>1</v>
      </c>
      <c r="Q27" s="104">
        <f t="shared" si="3"/>
        <v>5</v>
      </c>
      <c r="R27" s="102"/>
      <c r="S27" s="102"/>
      <c r="U27" s="28">
        <v>1760</v>
      </c>
      <c r="V27" s="7" t="s">
        <v>61</v>
      </c>
      <c r="W27" s="6">
        <f>SUMIF(C3:C79,"1760",Q3:Q79)</f>
        <v>0</v>
      </c>
      <c r="Y27" s="12">
        <f>SUMIF(C3:C49,"1760",O3:O50)</f>
        <v>0</v>
      </c>
    </row>
    <row r="28" spans="1:25" ht="15.75" thickBot="1">
      <c r="A28" s="22" t="str">
        <f t="shared" si="0"/>
        <v>SI</v>
      </c>
      <c r="B28" s="60" t="s">
        <v>259</v>
      </c>
      <c r="C28" s="105">
        <v>1887</v>
      </c>
      <c r="D28" s="72" t="s">
        <v>64</v>
      </c>
      <c r="E28" s="24">
        <v>5</v>
      </c>
      <c r="F28" s="25">
        <v>5</v>
      </c>
      <c r="G28" s="25"/>
      <c r="H28" s="25"/>
      <c r="I28" s="26"/>
      <c r="J28" s="26"/>
      <c r="K28" s="26"/>
      <c r="L28" s="26"/>
      <c r="M28" s="26"/>
      <c r="N28" s="27"/>
      <c r="O28" s="20">
        <f t="shared" si="1"/>
        <v>10</v>
      </c>
      <c r="P28" s="21">
        <f t="shared" si="2"/>
        <v>2</v>
      </c>
      <c r="Q28" s="104">
        <f t="shared" si="3"/>
        <v>10</v>
      </c>
      <c r="R28" s="102"/>
      <c r="S28" s="102"/>
      <c r="U28" s="28">
        <v>1988</v>
      </c>
      <c r="V28" s="7" t="s">
        <v>117</v>
      </c>
      <c r="W28" s="6">
        <f>SUMIF(C3:C79,"1988",Q3:Q79)</f>
        <v>0</v>
      </c>
      <c r="Y28" s="12">
        <f>SUMIF(C3:C74,"1988",O3:O74)</f>
        <v>0</v>
      </c>
    </row>
    <row r="29" spans="1:25" ht="15.75" thickBot="1">
      <c r="A29" s="22" t="str">
        <f t="shared" si="0"/>
        <v>NO</v>
      </c>
      <c r="B29" s="36" t="s">
        <v>267</v>
      </c>
      <c r="C29" s="120">
        <v>1589</v>
      </c>
      <c r="D29" s="92" t="s">
        <v>96</v>
      </c>
      <c r="E29" s="30">
        <v>5</v>
      </c>
      <c r="F29" s="25"/>
      <c r="G29" s="25"/>
      <c r="H29" s="25"/>
      <c r="I29" s="26"/>
      <c r="J29" s="26"/>
      <c r="K29" s="26"/>
      <c r="L29" s="26"/>
      <c r="M29" s="26"/>
      <c r="N29" s="27"/>
      <c r="O29" s="20">
        <f t="shared" si="1"/>
        <v>5</v>
      </c>
      <c r="P29" s="21">
        <f t="shared" si="2"/>
        <v>1</v>
      </c>
      <c r="Q29" s="104">
        <f t="shared" si="3"/>
        <v>5</v>
      </c>
      <c r="R29" s="102"/>
      <c r="S29" s="102"/>
      <c r="U29" s="28">
        <v>1731</v>
      </c>
      <c r="V29" s="7" t="s">
        <v>67</v>
      </c>
      <c r="W29" s="6">
        <f>SUMIF(C3:C79,"1731",Q3:Q79)</f>
        <v>0</v>
      </c>
      <c r="Y29" s="12">
        <f>SUMIF(C3:C49,"1731",O3:O50)</f>
        <v>0</v>
      </c>
    </row>
    <row r="30" spans="1:25" ht="15.75" thickBot="1">
      <c r="A30" s="22" t="str">
        <f t="shared" si="0"/>
        <v>SI</v>
      </c>
      <c r="B30" s="135" t="s">
        <v>130</v>
      </c>
      <c r="C30" s="109">
        <v>1887</v>
      </c>
      <c r="D30" s="97" t="s">
        <v>64</v>
      </c>
      <c r="E30" s="107">
        <v>5</v>
      </c>
      <c r="F30" s="30">
        <v>5</v>
      </c>
      <c r="G30" s="30"/>
      <c r="H30" s="30"/>
      <c r="I30" s="31"/>
      <c r="J30" s="31"/>
      <c r="K30" s="31"/>
      <c r="L30" s="31"/>
      <c r="M30" s="31"/>
      <c r="N30" s="32"/>
      <c r="O30" s="20">
        <f t="shared" si="1"/>
        <v>10</v>
      </c>
      <c r="P30" s="21">
        <f t="shared" si="2"/>
        <v>2</v>
      </c>
      <c r="Q30" s="104">
        <f t="shared" si="3"/>
        <v>10</v>
      </c>
      <c r="R30" s="102"/>
      <c r="S30" s="102"/>
      <c r="U30" s="28">
        <v>1773</v>
      </c>
      <c r="V30" s="7" t="s">
        <v>68</v>
      </c>
      <c r="W30" s="6">
        <f>SUMIF(C3:C79,"1773",Q3:Q79)</f>
        <v>100</v>
      </c>
      <c r="Y30" s="12">
        <f>SUMIF(C3:C49,"1773",O3:O50)</f>
        <v>100</v>
      </c>
    </row>
    <row r="31" spans="1:25" ht="15.75" thickBot="1">
      <c r="A31" s="22" t="str">
        <f t="shared" si="0"/>
        <v>SI</v>
      </c>
      <c r="B31" s="60" t="s">
        <v>174</v>
      </c>
      <c r="C31" s="105">
        <v>2057</v>
      </c>
      <c r="D31" s="72" t="s">
        <v>101</v>
      </c>
      <c r="E31" s="29">
        <v>5</v>
      </c>
      <c r="F31" s="30">
        <v>5</v>
      </c>
      <c r="G31" s="30"/>
      <c r="H31" s="30"/>
      <c r="I31" s="31"/>
      <c r="J31" s="31"/>
      <c r="K31" s="31"/>
      <c r="L31" s="31"/>
      <c r="M31" s="31"/>
      <c r="N31" s="32"/>
      <c r="O31" s="20">
        <f t="shared" si="1"/>
        <v>10</v>
      </c>
      <c r="P31" s="21">
        <f t="shared" si="2"/>
        <v>2</v>
      </c>
      <c r="Q31" s="104">
        <f t="shared" si="3"/>
        <v>10</v>
      </c>
      <c r="R31" s="102"/>
      <c r="S31" s="102"/>
      <c r="U31" s="28">
        <v>1347</v>
      </c>
      <c r="V31" s="7" t="s">
        <v>70</v>
      </c>
      <c r="W31" s="6">
        <f>SUMIF(C3:C79,"1347",Q3:Q79)</f>
        <v>0</v>
      </c>
      <c r="Y31" s="12">
        <f>SUMIF(C3:C50,"1347",O3:O64)</f>
        <v>0</v>
      </c>
    </row>
    <row r="32" spans="1:25" ht="15.75" thickBot="1">
      <c r="A32" s="22" t="str">
        <f t="shared" si="0"/>
        <v>SI</v>
      </c>
      <c r="B32" s="60" t="s">
        <v>141</v>
      </c>
      <c r="C32" s="105">
        <v>1887</v>
      </c>
      <c r="D32" s="72" t="s">
        <v>64</v>
      </c>
      <c r="E32" s="111">
        <v>5</v>
      </c>
      <c r="F32" s="30">
        <v>5</v>
      </c>
      <c r="G32" s="30"/>
      <c r="H32" s="30"/>
      <c r="I32" s="31"/>
      <c r="J32" s="31"/>
      <c r="K32" s="31"/>
      <c r="L32" s="31"/>
      <c r="M32" s="31"/>
      <c r="N32" s="32"/>
      <c r="O32" s="20">
        <f t="shared" si="1"/>
        <v>10</v>
      </c>
      <c r="P32" s="21">
        <f t="shared" si="2"/>
        <v>2</v>
      </c>
      <c r="Q32" s="104">
        <f t="shared" si="3"/>
        <v>10</v>
      </c>
      <c r="R32" s="102"/>
      <c r="S32" s="102"/>
      <c r="U32" s="28">
        <v>1880</v>
      </c>
      <c r="V32" s="7" t="s">
        <v>72</v>
      </c>
      <c r="W32" s="6">
        <f>SUMIF(C3:C79,"1415",Q3:Q79)</f>
        <v>0</v>
      </c>
      <c r="Y32" s="12">
        <f>SUMIF(C3:C64,"1880",O3:O65)</f>
        <v>0</v>
      </c>
    </row>
    <row r="33" spans="1:25" ht="15.75" thickBot="1">
      <c r="A33" s="22" t="str">
        <f t="shared" si="0"/>
        <v>SI</v>
      </c>
      <c r="B33" s="135" t="s">
        <v>511</v>
      </c>
      <c r="C33" s="97">
        <v>1317</v>
      </c>
      <c r="D33" s="97" t="s">
        <v>51</v>
      </c>
      <c r="E33" s="107">
        <v>5</v>
      </c>
      <c r="F33" s="30">
        <v>5</v>
      </c>
      <c r="G33" s="30"/>
      <c r="H33" s="30"/>
      <c r="I33" s="31"/>
      <c r="J33" s="31"/>
      <c r="K33" s="31"/>
      <c r="L33" s="31"/>
      <c r="M33" s="31"/>
      <c r="N33" s="32"/>
      <c r="O33" s="20">
        <f t="shared" si="1"/>
        <v>10</v>
      </c>
      <c r="P33" s="21">
        <f t="shared" si="2"/>
        <v>2</v>
      </c>
      <c r="Q33" s="104">
        <f t="shared" si="3"/>
        <v>10</v>
      </c>
      <c r="R33" s="102"/>
      <c r="S33" s="102"/>
      <c r="U33" s="28">
        <v>1451</v>
      </c>
      <c r="V33" s="7" t="s">
        <v>112</v>
      </c>
      <c r="W33" s="6">
        <f>SUMIF(C4:C79,"1415",Q4:Q79)</f>
        <v>0</v>
      </c>
      <c r="Y33" s="12">
        <f>SUMIF(C3:C65,"1451",O3:O66)</f>
        <v>0</v>
      </c>
    </row>
    <row r="34" spans="1:25" ht="15.75" thickBot="1">
      <c r="A34" s="22" t="str">
        <f t="shared" si="0"/>
        <v>NO</v>
      </c>
      <c r="B34" s="36" t="s">
        <v>263</v>
      </c>
      <c r="C34" s="109">
        <v>1298</v>
      </c>
      <c r="D34" s="97" t="s">
        <v>77</v>
      </c>
      <c r="E34" s="25">
        <v>5</v>
      </c>
      <c r="F34" s="25"/>
      <c r="G34" s="25"/>
      <c r="H34" s="25"/>
      <c r="I34" s="26"/>
      <c r="J34" s="26"/>
      <c r="K34" s="26"/>
      <c r="L34" s="26"/>
      <c r="M34" s="26"/>
      <c r="N34" s="27"/>
      <c r="O34" s="20">
        <f t="shared" si="1"/>
        <v>5</v>
      </c>
      <c r="P34" s="21">
        <f t="shared" si="2"/>
        <v>1</v>
      </c>
      <c r="Q34" s="104">
        <f t="shared" si="3"/>
        <v>5</v>
      </c>
      <c r="R34" s="102"/>
      <c r="S34" s="102"/>
      <c r="U34" s="28">
        <v>2027</v>
      </c>
      <c r="V34" s="7" t="s">
        <v>86</v>
      </c>
      <c r="W34" s="6">
        <f>SUMIF(C3:C79,"2027",Q3:Q79)</f>
        <v>20</v>
      </c>
      <c r="Y34" s="12">
        <f>SUMIF(C3:C66,"2027",O3:O67)</f>
        <v>20</v>
      </c>
    </row>
    <row r="35" spans="1:25" ht="15.75" thickBot="1">
      <c r="A35" s="22" t="str">
        <f aca="true" t="shared" si="4" ref="A35:A56">IF(P35&lt;2,"NO","SI")</f>
        <v>NO</v>
      </c>
      <c r="B35" s="60" t="s">
        <v>139</v>
      </c>
      <c r="C35" s="76">
        <v>1174</v>
      </c>
      <c r="D35" s="95" t="s">
        <v>66</v>
      </c>
      <c r="E35" s="29">
        <v>5</v>
      </c>
      <c r="F35" s="25"/>
      <c r="G35" s="25"/>
      <c r="H35" s="25"/>
      <c r="I35" s="26"/>
      <c r="J35" s="26"/>
      <c r="K35" s="26"/>
      <c r="L35" s="26"/>
      <c r="M35" s="26"/>
      <c r="N35" s="27"/>
      <c r="O35" s="20">
        <f aca="true" t="shared" si="5" ref="O35:O63">IF(P35&gt;8,(LARGE(E35:N35,1)+LARGE(E35:N35,2)+LARGE(E35:N35,3)+LARGE(E35:N35,4)+LARGE(E35:N35,5)+LARGE(E35:N35,6)+LARGE(E35:N35,7)+LARGE(E35:N35,8)+LARGE(E35:N35,9)),(SUM(E35:N35)))</f>
        <v>5</v>
      </c>
      <c r="P35" s="21">
        <f aca="true" t="shared" si="6" ref="P35:P63">COUNTA(E35:N35)</f>
        <v>1</v>
      </c>
      <c r="Q35" s="104">
        <f aca="true" t="shared" si="7" ref="Q35:Q63">IF(P35&gt;0,O35,0)</f>
        <v>5</v>
      </c>
      <c r="R35" s="102"/>
      <c r="S35" s="102"/>
      <c r="U35" s="28">
        <v>1132</v>
      </c>
      <c r="V35" s="7" t="s">
        <v>114</v>
      </c>
      <c r="W35" s="6">
        <f>SUMIF(C3:C79,"1132",Q3:Q79)</f>
        <v>0</v>
      </c>
      <c r="Y35" s="12">
        <f>SUMIF(C3:C67,"1132",O3:O68)</f>
        <v>0</v>
      </c>
    </row>
    <row r="36" spans="1:25" ht="15.75" thickBot="1">
      <c r="A36" s="22" t="str">
        <f t="shared" si="4"/>
        <v>SI</v>
      </c>
      <c r="B36" s="22" t="s">
        <v>266</v>
      </c>
      <c r="C36" s="97">
        <v>1317</v>
      </c>
      <c r="D36" s="97" t="s">
        <v>51</v>
      </c>
      <c r="E36" s="29">
        <v>5</v>
      </c>
      <c r="F36" s="30">
        <v>5</v>
      </c>
      <c r="G36" s="30"/>
      <c r="H36" s="30"/>
      <c r="I36" s="31"/>
      <c r="J36" s="31"/>
      <c r="K36" s="31"/>
      <c r="L36" s="31"/>
      <c r="M36" s="31"/>
      <c r="N36" s="32"/>
      <c r="O36" s="20">
        <f t="shared" si="5"/>
        <v>10</v>
      </c>
      <c r="P36" s="21">
        <f t="shared" si="6"/>
        <v>2</v>
      </c>
      <c r="Q36" s="104">
        <f t="shared" si="7"/>
        <v>10</v>
      </c>
      <c r="R36" s="102"/>
      <c r="S36" s="102"/>
      <c r="U36" s="28">
        <v>1864</v>
      </c>
      <c r="V36" s="7" t="s">
        <v>97</v>
      </c>
      <c r="W36" s="6">
        <f>SUMIF(C3:C79,"1864",Q3:Q79)</f>
        <v>0</v>
      </c>
      <c r="Y36" s="12">
        <f>SUMIF(C3:C68,"1864",O3:O69)</f>
        <v>0</v>
      </c>
    </row>
    <row r="37" spans="1:25" ht="15.75" thickBot="1">
      <c r="A37" s="22" t="str">
        <f t="shared" si="4"/>
        <v>SI</v>
      </c>
      <c r="B37" s="136" t="s">
        <v>272</v>
      </c>
      <c r="C37" s="76">
        <v>1213</v>
      </c>
      <c r="D37" s="95" t="s">
        <v>75</v>
      </c>
      <c r="E37" s="112">
        <v>5</v>
      </c>
      <c r="F37" s="25">
        <v>5</v>
      </c>
      <c r="G37" s="25"/>
      <c r="H37" s="25"/>
      <c r="I37" s="26"/>
      <c r="J37" s="26"/>
      <c r="K37" s="26"/>
      <c r="L37" s="26"/>
      <c r="M37" s="26"/>
      <c r="N37" s="27"/>
      <c r="O37" s="20">
        <f t="shared" si="5"/>
        <v>10</v>
      </c>
      <c r="P37" s="21">
        <f t="shared" si="6"/>
        <v>2</v>
      </c>
      <c r="Q37" s="104">
        <f t="shared" si="7"/>
        <v>10</v>
      </c>
      <c r="R37" s="102"/>
      <c r="S37" s="102"/>
      <c r="U37" s="28">
        <v>2029</v>
      </c>
      <c r="V37" s="7" t="s">
        <v>93</v>
      </c>
      <c r="W37" s="6">
        <f>SUMIF(C3:C79,"2029",Q3:Q80)</f>
        <v>0</v>
      </c>
      <c r="Y37" s="12">
        <f>SUMIF(C3:C69,"2029",O3:O70)</f>
        <v>0</v>
      </c>
    </row>
    <row r="38" spans="1:25" ht="15.75" thickBot="1">
      <c r="A38" s="22" t="str">
        <f t="shared" si="4"/>
        <v>NO</v>
      </c>
      <c r="B38" s="135" t="s">
        <v>276</v>
      </c>
      <c r="C38" s="72">
        <v>1317</v>
      </c>
      <c r="D38" s="72" t="s">
        <v>51</v>
      </c>
      <c r="E38" s="107">
        <v>5</v>
      </c>
      <c r="F38" s="30"/>
      <c r="G38" s="30"/>
      <c r="H38" s="30"/>
      <c r="I38" s="31"/>
      <c r="J38" s="31"/>
      <c r="K38" s="31"/>
      <c r="L38" s="31"/>
      <c r="M38" s="31"/>
      <c r="N38" s="32"/>
      <c r="O38" s="20">
        <f t="shared" si="5"/>
        <v>5</v>
      </c>
      <c r="P38" s="21">
        <f t="shared" si="6"/>
        <v>1</v>
      </c>
      <c r="Q38" s="104">
        <f t="shared" si="7"/>
        <v>5</v>
      </c>
      <c r="R38" s="102"/>
      <c r="S38" s="102"/>
      <c r="U38" s="28">
        <v>2069</v>
      </c>
      <c r="V38" s="7" t="s">
        <v>100</v>
      </c>
      <c r="W38" s="6">
        <f>SUMIF(C3:C80,"2069",Q3:Q81)</f>
        <v>0</v>
      </c>
      <c r="Y38" s="12">
        <f>SUMIF(C3:C84,"2069",O3:O85)</f>
        <v>0</v>
      </c>
    </row>
    <row r="39" spans="1:25" ht="15.75" thickBot="1">
      <c r="A39" s="22" t="str">
        <f t="shared" si="4"/>
        <v>NO</v>
      </c>
      <c r="B39" s="36" t="s">
        <v>271</v>
      </c>
      <c r="C39" s="105">
        <v>10</v>
      </c>
      <c r="D39" s="215" t="s">
        <v>47</v>
      </c>
      <c r="E39" s="30">
        <v>5</v>
      </c>
      <c r="F39" s="30"/>
      <c r="G39" s="30"/>
      <c r="H39" s="30"/>
      <c r="I39" s="31"/>
      <c r="J39" s="31"/>
      <c r="K39" s="31"/>
      <c r="L39" s="31"/>
      <c r="M39" s="31"/>
      <c r="N39" s="32"/>
      <c r="O39" s="20">
        <f t="shared" si="5"/>
        <v>5</v>
      </c>
      <c r="P39" s="21">
        <f t="shared" si="6"/>
        <v>1</v>
      </c>
      <c r="Q39" s="104">
        <f t="shared" si="7"/>
        <v>5</v>
      </c>
      <c r="R39" s="102"/>
      <c r="S39" s="102"/>
      <c r="U39" s="28">
        <v>2057</v>
      </c>
      <c r="V39" s="7" t="s">
        <v>101</v>
      </c>
      <c r="W39" s="6">
        <f>SUMIF(C3:C90,"2057",Q3:Q91)</f>
        <v>209</v>
      </c>
      <c r="Y39" s="12">
        <f>SUMIF(C3:C85,"2057",O3:O86)</f>
        <v>209</v>
      </c>
    </row>
    <row r="40" spans="1:25" ht="15.75" thickBot="1">
      <c r="A40" s="22" t="str">
        <f t="shared" si="4"/>
        <v>NO</v>
      </c>
      <c r="B40" s="35" t="s">
        <v>273</v>
      </c>
      <c r="C40" s="72">
        <v>1317</v>
      </c>
      <c r="D40" s="72" t="s">
        <v>51</v>
      </c>
      <c r="E40" s="30">
        <v>5</v>
      </c>
      <c r="F40" s="30"/>
      <c r="G40" s="30"/>
      <c r="H40" s="30"/>
      <c r="I40" s="31"/>
      <c r="J40" s="31"/>
      <c r="K40" s="31"/>
      <c r="L40" s="31"/>
      <c r="M40" s="31"/>
      <c r="N40" s="32"/>
      <c r="O40" s="20">
        <f t="shared" si="5"/>
        <v>5</v>
      </c>
      <c r="P40" s="21">
        <f t="shared" si="6"/>
        <v>1</v>
      </c>
      <c r="Q40" s="104">
        <f t="shared" si="7"/>
        <v>5</v>
      </c>
      <c r="R40" s="102"/>
      <c r="S40" s="102"/>
      <c r="U40" s="28">
        <v>1965</v>
      </c>
      <c r="V40" s="7" t="s">
        <v>98</v>
      </c>
      <c r="W40" s="6">
        <f>SUMIF(C3:C91,"1965",Q3:Q92)</f>
        <v>0</v>
      </c>
      <c r="Y40" s="12">
        <f>SUMIF(C5:C86,"1965",O6:O87)</f>
        <v>0</v>
      </c>
    </row>
    <row r="41" spans="1:25" ht="15.75" thickBot="1">
      <c r="A41" s="22" t="str">
        <f t="shared" si="4"/>
        <v>SI</v>
      </c>
      <c r="B41" s="36" t="s">
        <v>274</v>
      </c>
      <c r="C41" s="72">
        <v>1317</v>
      </c>
      <c r="D41" s="72" t="s">
        <v>51</v>
      </c>
      <c r="E41" s="30">
        <v>5</v>
      </c>
      <c r="F41" s="30">
        <v>5</v>
      </c>
      <c r="G41" s="30"/>
      <c r="H41" s="30"/>
      <c r="I41" s="31"/>
      <c r="J41" s="31"/>
      <c r="K41" s="31"/>
      <c r="L41" s="31"/>
      <c r="M41" s="31"/>
      <c r="N41" s="32"/>
      <c r="O41" s="20">
        <f t="shared" si="5"/>
        <v>10</v>
      </c>
      <c r="P41" s="21">
        <f t="shared" si="6"/>
        <v>2</v>
      </c>
      <c r="Q41" s="104">
        <f t="shared" si="7"/>
        <v>10</v>
      </c>
      <c r="R41" s="102"/>
      <c r="S41" s="102"/>
      <c r="W41" s="38">
        <f>SUM(W3:W40)</f>
        <v>1279</v>
      </c>
      <c r="Y41" s="39">
        <f>SUM(Y3:Y40)</f>
        <v>1279</v>
      </c>
    </row>
    <row r="42" spans="1:19" ht="15.75" thickBot="1">
      <c r="A42" s="22" t="str">
        <f t="shared" si="4"/>
        <v>NO</v>
      </c>
      <c r="B42" s="60" t="s">
        <v>275</v>
      </c>
      <c r="C42" s="97">
        <v>1317</v>
      </c>
      <c r="D42" s="97" t="s">
        <v>51</v>
      </c>
      <c r="E42" s="29">
        <v>5</v>
      </c>
      <c r="F42" s="30"/>
      <c r="G42" s="25"/>
      <c r="H42" s="25"/>
      <c r="I42" s="26"/>
      <c r="J42" s="31"/>
      <c r="K42" s="31"/>
      <c r="L42" s="31"/>
      <c r="M42" s="31"/>
      <c r="N42" s="32"/>
      <c r="O42" s="20">
        <f t="shared" si="5"/>
        <v>5</v>
      </c>
      <c r="P42" s="21">
        <f t="shared" si="6"/>
        <v>1</v>
      </c>
      <c r="Q42" s="21">
        <f t="shared" si="7"/>
        <v>5</v>
      </c>
      <c r="R42" s="101"/>
      <c r="S42" s="101"/>
    </row>
    <row r="43" spans="1:19" ht="15.75" thickBot="1">
      <c r="A43" s="22" t="str">
        <f t="shared" si="4"/>
        <v>SI</v>
      </c>
      <c r="B43" s="136" t="s">
        <v>140</v>
      </c>
      <c r="C43" s="105">
        <v>1887</v>
      </c>
      <c r="D43" s="72" t="s">
        <v>64</v>
      </c>
      <c r="E43" s="112">
        <v>5</v>
      </c>
      <c r="F43" s="30">
        <v>5</v>
      </c>
      <c r="G43" s="30"/>
      <c r="H43" s="30"/>
      <c r="I43" s="31"/>
      <c r="J43" s="31"/>
      <c r="K43" s="31"/>
      <c r="L43" s="31"/>
      <c r="M43" s="31"/>
      <c r="N43" s="32"/>
      <c r="O43" s="20">
        <f t="shared" si="5"/>
        <v>10</v>
      </c>
      <c r="P43" s="21">
        <f t="shared" si="6"/>
        <v>2</v>
      </c>
      <c r="Q43" s="21">
        <f t="shared" si="7"/>
        <v>10</v>
      </c>
      <c r="R43" s="101"/>
      <c r="S43" s="101"/>
    </row>
    <row r="44" spans="1:19" ht="15.75" thickBot="1">
      <c r="A44" s="22" t="str">
        <f t="shared" si="4"/>
        <v>NO</v>
      </c>
      <c r="B44" s="22" t="s">
        <v>507</v>
      </c>
      <c r="C44" s="105">
        <v>10</v>
      </c>
      <c r="D44" s="215" t="s">
        <v>47</v>
      </c>
      <c r="E44" s="111"/>
      <c r="F44" s="25">
        <v>50</v>
      </c>
      <c r="G44" s="25"/>
      <c r="H44" s="25"/>
      <c r="I44" s="26"/>
      <c r="J44" s="26"/>
      <c r="K44" s="26"/>
      <c r="L44" s="26"/>
      <c r="M44" s="26"/>
      <c r="N44" s="27"/>
      <c r="O44" s="20">
        <f t="shared" si="5"/>
        <v>50</v>
      </c>
      <c r="P44" s="21">
        <f t="shared" si="6"/>
        <v>1</v>
      </c>
      <c r="Q44" s="21">
        <f t="shared" si="7"/>
        <v>50</v>
      </c>
      <c r="R44" s="101"/>
      <c r="S44" s="101"/>
    </row>
    <row r="45" spans="1:19" ht="15.75" thickBot="1">
      <c r="A45" s="22" t="str">
        <f t="shared" si="4"/>
        <v>NO</v>
      </c>
      <c r="B45" s="36" t="s">
        <v>512</v>
      </c>
      <c r="C45" s="76">
        <v>1615</v>
      </c>
      <c r="D45" s="95" t="s">
        <v>513</v>
      </c>
      <c r="E45" s="30"/>
      <c r="F45" s="25">
        <v>5</v>
      </c>
      <c r="G45" s="25"/>
      <c r="H45" s="25"/>
      <c r="I45" s="26"/>
      <c r="J45" s="26"/>
      <c r="K45" s="26"/>
      <c r="L45" s="26"/>
      <c r="M45" s="26"/>
      <c r="N45" s="27"/>
      <c r="O45" s="20">
        <f t="shared" si="5"/>
        <v>5</v>
      </c>
      <c r="P45" s="21">
        <f t="shared" si="6"/>
        <v>1</v>
      </c>
      <c r="Q45" s="21">
        <f t="shared" si="7"/>
        <v>5</v>
      </c>
      <c r="R45" s="101"/>
      <c r="S45" s="101"/>
    </row>
    <row r="46" spans="1:19" ht="15.75" thickBot="1">
      <c r="A46" s="22" t="str">
        <f t="shared" si="4"/>
        <v>NO</v>
      </c>
      <c r="B46" s="22" t="s">
        <v>509</v>
      </c>
      <c r="C46" s="109">
        <v>2057</v>
      </c>
      <c r="D46" s="97" t="s">
        <v>101</v>
      </c>
      <c r="E46" s="111"/>
      <c r="F46" s="30">
        <v>9</v>
      </c>
      <c r="G46" s="30"/>
      <c r="H46" s="30"/>
      <c r="I46" s="31"/>
      <c r="J46" s="31"/>
      <c r="K46" s="31"/>
      <c r="L46" s="31"/>
      <c r="M46" s="31"/>
      <c r="N46" s="32"/>
      <c r="O46" s="20">
        <f t="shared" si="5"/>
        <v>9</v>
      </c>
      <c r="P46" s="21">
        <f t="shared" si="6"/>
        <v>1</v>
      </c>
      <c r="Q46" s="21">
        <f t="shared" si="7"/>
        <v>9</v>
      </c>
      <c r="R46" s="101"/>
      <c r="S46" s="101"/>
    </row>
    <row r="47" spans="1:19" ht="15.75" thickBot="1">
      <c r="A47" s="22" t="str">
        <f t="shared" si="4"/>
        <v>NO</v>
      </c>
      <c r="B47" s="36" t="s">
        <v>508</v>
      </c>
      <c r="C47" s="105">
        <v>1887</v>
      </c>
      <c r="D47" s="72" t="s">
        <v>64</v>
      </c>
      <c r="E47" s="30"/>
      <c r="F47" s="25">
        <v>40</v>
      </c>
      <c r="G47" s="25"/>
      <c r="H47" s="25"/>
      <c r="I47" s="26"/>
      <c r="J47" s="26"/>
      <c r="K47" s="26"/>
      <c r="L47" s="26"/>
      <c r="M47" s="26"/>
      <c r="N47" s="27"/>
      <c r="O47" s="20">
        <f t="shared" si="5"/>
        <v>40</v>
      </c>
      <c r="P47" s="21">
        <f t="shared" si="6"/>
        <v>1</v>
      </c>
      <c r="Q47" s="21">
        <f t="shared" si="7"/>
        <v>40</v>
      </c>
      <c r="R47" s="101"/>
      <c r="S47" s="101"/>
    </row>
    <row r="48" spans="1:19" ht="15.75" thickBot="1">
      <c r="A48" s="22" t="str">
        <f t="shared" si="4"/>
        <v>NO</v>
      </c>
      <c r="B48" s="36" t="s">
        <v>517</v>
      </c>
      <c r="C48" s="76">
        <v>1174</v>
      </c>
      <c r="D48" s="95" t="s">
        <v>66</v>
      </c>
      <c r="E48" s="30"/>
      <c r="F48" s="25">
        <v>5</v>
      </c>
      <c r="G48" s="25"/>
      <c r="H48" s="25"/>
      <c r="I48" s="26"/>
      <c r="J48" s="26"/>
      <c r="K48" s="26"/>
      <c r="L48" s="26"/>
      <c r="M48" s="26"/>
      <c r="N48" s="27"/>
      <c r="O48" s="20">
        <f t="shared" si="5"/>
        <v>5</v>
      </c>
      <c r="P48" s="21">
        <f t="shared" si="6"/>
        <v>1</v>
      </c>
      <c r="Q48" s="21">
        <f t="shared" si="7"/>
        <v>5</v>
      </c>
      <c r="R48" s="101"/>
      <c r="S48" s="101"/>
    </row>
    <row r="49" spans="1:19" ht="15.75" thickBot="1">
      <c r="A49" s="22" t="str">
        <f t="shared" si="4"/>
        <v>NO</v>
      </c>
      <c r="B49" s="231" t="s">
        <v>515</v>
      </c>
      <c r="C49" s="105">
        <v>2057</v>
      </c>
      <c r="D49" s="72" t="s">
        <v>101</v>
      </c>
      <c r="E49" s="29"/>
      <c r="F49" s="30">
        <v>5</v>
      </c>
      <c r="G49" s="30"/>
      <c r="H49" s="30"/>
      <c r="I49" s="31"/>
      <c r="J49" s="31"/>
      <c r="K49" s="31"/>
      <c r="L49" s="31"/>
      <c r="M49" s="31"/>
      <c r="N49" s="32"/>
      <c r="O49" s="20">
        <f t="shared" si="5"/>
        <v>5</v>
      </c>
      <c r="P49" s="21">
        <f t="shared" si="6"/>
        <v>1</v>
      </c>
      <c r="Q49" s="21">
        <f t="shared" si="7"/>
        <v>5</v>
      </c>
      <c r="R49" s="101"/>
      <c r="S49" s="101"/>
    </row>
    <row r="50" spans="1:19" ht="15.75" thickBot="1">
      <c r="A50" s="138" t="str">
        <f t="shared" si="4"/>
        <v>NO</v>
      </c>
      <c r="B50" s="148" t="s">
        <v>518</v>
      </c>
      <c r="C50" s="76">
        <v>1174</v>
      </c>
      <c r="D50" s="95" t="s">
        <v>66</v>
      </c>
      <c r="E50" s="235">
        <v>5</v>
      </c>
      <c r="F50" s="120"/>
      <c r="G50" s="120"/>
      <c r="H50" s="120"/>
      <c r="I50" s="220"/>
      <c r="J50" s="220"/>
      <c r="K50" s="220"/>
      <c r="L50" s="220"/>
      <c r="M50" s="220"/>
      <c r="N50" s="221"/>
      <c r="O50" s="20">
        <f t="shared" si="5"/>
        <v>5</v>
      </c>
      <c r="P50" s="139">
        <f t="shared" si="6"/>
        <v>1</v>
      </c>
      <c r="Q50" s="21">
        <f t="shared" si="7"/>
        <v>5</v>
      </c>
      <c r="R50" s="101"/>
      <c r="S50" s="101"/>
    </row>
    <row r="51" spans="1:19" ht="15.75" thickBot="1">
      <c r="A51" s="72" t="str">
        <f t="shared" si="4"/>
        <v>NO</v>
      </c>
      <c r="B51" s="114"/>
      <c r="C51" s="105">
        <v>2057</v>
      </c>
      <c r="D51" s="72" t="s">
        <v>101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20">
        <f t="shared" si="5"/>
        <v>0</v>
      </c>
      <c r="P51" s="141">
        <f t="shared" si="6"/>
        <v>0</v>
      </c>
      <c r="Q51" s="149">
        <f t="shared" si="7"/>
        <v>0</v>
      </c>
      <c r="R51" s="101"/>
      <c r="S51" s="101"/>
    </row>
    <row r="52" spans="1:19" ht="15.75" thickBot="1">
      <c r="A52" s="72" t="str">
        <f t="shared" si="4"/>
        <v>NO</v>
      </c>
      <c r="B52" s="95"/>
      <c r="C52" s="105">
        <v>1589</v>
      </c>
      <c r="D52" s="72" t="s">
        <v>96</v>
      </c>
      <c r="E52" s="152"/>
      <c r="F52" s="76"/>
      <c r="G52" s="76"/>
      <c r="H52" s="76"/>
      <c r="I52" s="76"/>
      <c r="J52" s="76"/>
      <c r="K52" s="76"/>
      <c r="L52" s="76"/>
      <c r="M52" s="76"/>
      <c r="N52" s="76"/>
      <c r="O52" s="20">
        <f t="shared" si="5"/>
        <v>0</v>
      </c>
      <c r="P52" s="141">
        <f t="shared" si="6"/>
        <v>0</v>
      </c>
      <c r="Q52" s="149">
        <f t="shared" si="7"/>
        <v>0</v>
      </c>
      <c r="R52" s="101"/>
      <c r="S52" s="101"/>
    </row>
    <row r="53" spans="1:19" ht="15.75" thickBot="1">
      <c r="A53" s="72" t="str">
        <f t="shared" si="4"/>
        <v>NO</v>
      </c>
      <c r="B53" s="114" t="s">
        <v>516</v>
      </c>
      <c r="C53" s="105">
        <v>1887</v>
      </c>
      <c r="D53" s="72" t="s">
        <v>64</v>
      </c>
      <c r="E53" s="152"/>
      <c r="F53" s="76">
        <v>5</v>
      </c>
      <c r="G53" s="76"/>
      <c r="H53" s="76"/>
      <c r="I53" s="76"/>
      <c r="J53" s="76"/>
      <c r="K53" s="76"/>
      <c r="L53" s="76"/>
      <c r="M53" s="76"/>
      <c r="N53" s="76"/>
      <c r="O53" s="20">
        <f t="shared" si="5"/>
        <v>5</v>
      </c>
      <c r="P53" s="141">
        <f t="shared" si="6"/>
        <v>1</v>
      </c>
      <c r="Q53" s="149">
        <f t="shared" si="7"/>
        <v>5</v>
      </c>
      <c r="R53" s="101"/>
      <c r="S53" s="101"/>
    </row>
    <row r="54" spans="1:19" ht="15.75" thickBot="1">
      <c r="A54" s="72" t="str">
        <f t="shared" si="4"/>
        <v>NO</v>
      </c>
      <c r="B54" s="95"/>
      <c r="C54" s="105">
        <v>1589</v>
      </c>
      <c r="D54" s="72" t="s">
        <v>96</v>
      </c>
      <c r="E54" s="152"/>
      <c r="F54" s="76"/>
      <c r="G54" s="76"/>
      <c r="H54" s="76"/>
      <c r="I54" s="76"/>
      <c r="J54" s="76"/>
      <c r="K54" s="76"/>
      <c r="L54" s="76"/>
      <c r="M54" s="76"/>
      <c r="N54" s="76"/>
      <c r="O54" s="20">
        <f t="shared" si="5"/>
        <v>0</v>
      </c>
      <c r="P54" s="141">
        <f t="shared" si="6"/>
        <v>0</v>
      </c>
      <c r="Q54" s="149">
        <f t="shared" si="7"/>
        <v>0</v>
      </c>
      <c r="R54" s="101"/>
      <c r="S54" s="101"/>
    </row>
    <row r="55" spans="1:19" ht="15.75" thickBot="1">
      <c r="A55" s="138" t="str">
        <f t="shared" si="4"/>
        <v>NO</v>
      </c>
      <c r="B55" s="134"/>
      <c r="C55" s="72">
        <v>2069</v>
      </c>
      <c r="D55" s="72" t="s">
        <v>100</v>
      </c>
      <c r="E55" s="23"/>
      <c r="F55" s="76"/>
      <c r="G55" s="105"/>
      <c r="H55" s="105"/>
      <c r="I55" s="105"/>
      <c r="J55" s="76"/>
      <c r="K55" s="76"/>
      <c r="L55" s="76"/>
      <c r="M55" s="76"/>
      <c r="N55" s="76"/>
      <c r="O55" s="20">
        <f t="shared" si="5"/>
        <v>0</v>
      </c>
      <c r="P55" s="141">
        <f t="shared" si="6"/>
        <v>0</v>
      </c>
      <c r="Q55" s="149">
        <f t="shared" si="7"/>
        <v>0</v>
      </c>
      <c r="R55" s="101"/>
      <c r="S55" s="101"/>
    </row>
    <row r="56" spans="1:19" ht="15.75" thickBot="1">
      <c r="A56" s="72" t="str">
        <f t="shared" si="4"/>
        <v>NO</v>
      </c>
      <c r="B56" s="134"/>
      <c r="C56" s="76">
        <v>1174</v>
      </c>
      <c r="D56" s="95" t="s">
        <v>66</v>
      </c>
      <c r="E56" s="23"/>
      <c r="F56" s="76"/>
      <c r="G56" s="76"/>
      <c r="H56" s="76"/>
      <c r="I56" s="76"/>
      <c r="J56" s="76"/>
      <c r="K56" s="76"/>
      <c r="L56" s="76"/>
      <c r="M56" s="76"/>
      <c r="N56" s="76"/>
      <c r="O56" s="20">
        <f t="shared" si="5"/>
        <v>0</v>
      </c>
      <c r="P56" s="141">
        <f t="shared" si="6"/>
        <v>0</v>
      </c>
      <c r="Q56" s="149">
        <f t="shared" si="7"/>
        <v>0</v>
      </c>
      <c r="R56" s="101"/>
      <c r="S56" s="101"/>
    </row>
    <row r="57" spans="1:19" ht="15.75" thickBot="1">
      <c r="A57" s="72" t="str">
        <f aca="true" t="shared" si="8" ref="A57:A66">IF(P57&lt;2,"NO","SI")</f>
        <v>NO</v>
      </c>
      <c r="B57" s="114"/>
      <c r="C57" s="108">
        <v>2057</v>
      </c>
      <c r="D57" s="205" t="s">
        <v>101</v>
      </c>
      <c r="E57" s="76"/>
      <c r="F57" s="105"/>
      <c r="G57" s="105"/>
      <c r="H57" s="105"/>
      <c r="I57" s="105"/>
      <c r="J57" s="105"/>
      <c r="K57" s="105"/>
      <c r="L57" s="105"/>
      <c r="M57" s="105"/>
      <c r="N57" s="105"/>
      <c r="O57" s="20">
        <f t="shared" si="5"/>
        <v>0</v>
      </c>
      <c r="P57" s="141">
        <f t="shared" si="6"/>
        <v>0</v>
      </c>
      <c r="Q57" s="149">
        <f t="shared" si="7"/>
        <v>0</v>
      </c>
      <c r="R57" s="101"/>
      <c r="S57" s="101"/>
    </row>
    <row r="58" spans="1:19" ht="15.75" thickBot="1">
      <c r="A58" s="72" t="str">
        <f t="shared" si="8"/>
        <v>NO</v>
      </c>
      <c r="B58" s="114"/>
      <c r="C58" s="34">
        <v>2057</v>
      </c>
      <c r="D58" s="35" t="s">
        <v>101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20">
        <f t="shared" si="5"/>
        <v>0</v>
      </c>
      <c r="P58" s="141">
        <f t="shared" si="6"/>
        <v>0</v>
      </c>
      <c r="Q58" s="149">
        <f t="shared" si="7"/>
        <v>0</v>
      </c>
      <c r="R58" s="101"/>
      <c r="S58" s="101"/>
    </row>
    <row r="59" spans="1:19" ht="15.75" thickBot="1">
      <c r="A59" s="72" t="str">
        <f t="shared" si="8"/>
        <v>NO</v>
      </c>
      <c r="B59" s="114"/>
      <c r="C59" s="105">
        <v>2057</v>
      </c>
      <c r="D59" s="72" t="s">
        <v>101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20">
        <f t="shared" si="5"/>
        <v>0</v>
      </c>
      <c r="P59" s="141">
        <f t="shared" si="6"/>
        <v>0</v>
      </c>
      <c r="Q59" s="149">
        <f t="shared" si="7"/>
        <v>0</v>
      </c>
      <c r="R59" s="101"/>
      <c r="S59" s="101"/>
    </row>
    <row r="60" spans="1:19" ht="15.75" thickBot="1">
      <c r="A60" s="72" t="str">
        <f t="shared" si="8"/>
        <v>NO</v>
      </c>
      <c r="B60" s="114"/>
      <c r="C60" s="25">
        <v>2057</v>
      </c>
      <c r="D60" s="35" t="s">
        <v>101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20">
        <f t="shared" si="5"/>
        <v>0</v>
      </c>
      <c r="P60" s="141">
        <f t="shared" si="6"/>
        <v>0</v>
      </c>
      <c r="Q60" s="149">
        <f t="shared" si="7"/>
        <v>0</v>
      </c>
      <c r="R60" s="101"/>
      <c r="S60" s="101"/>
    </row>
    <row r="61" spans="1:19" ht="15.75" thickBot="1">
      <c r="A61" s="72" t="str">
        <f t="shared" si="8"/>
        <v>NO</v>
      </c>
      <c r="B61" s="114"/>
      <c r="C61" s="25">
        <v>2057</v>
      </c>
      <c r="D61" s="35" t="s">
        <v>101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20">
        <f t="shared" si="5"/>
        <v>0</v>
      </c>
      <c r="P61" s="141">
        <f t="shared" si="6"/>
        <v>0</v>
      </c>
      <c r="Q61" s="149">
        <f t="shared" si="7"/>
        <v>0</v>
      </c>
      <c r="R61" s="101"/>
      <c r="S61" s="101"/>
    </row>
    <row r="62" spans="1:19" ht="15.75" thickBot="1">
      <c r="A62" s="72" t="str">
        <f t="shared" si="8"/>
        <v>NO</v>
      </c>
      <c r="B62" s="114"/>
      <c r="C62" s="108">
        <v>2069</v>
      </c>
      <c r="D62" s="110" t="s">
        <v>100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20">
        <f t="shared" si="5"/>
        <v>0</v>
      </c>
      <c r="P62" s="141">
        <f t="shared" si="6"/>
        <v>0</v>
      </c>
      <c r="Q62" s="149">
        <f t="shared" si="7"/>
        <v>0</v>
      </c>
      <c r="R62" s="101"/>
      <c r="S62" s="101"/>
    </row>
    <row r="63" spans="1:19" ht="15.75" thickBot="1">
      <c r="A63" s="72" t="str">
        <f t="shared" si="8"/>
        <v>NO</v>
      </c>
      <c r="B63" s="114"/>
      <c r="C63" s="76"/>
      <c r="D63" s="95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20">
        <f t="shared" si="5"/>
        <v>0</v>
      </c>
      <c r="P63" s="141">
        <f t="shared" si="6"/>
        <v>0</v>
      </c>
      <c r="Q63" s="149">
        <f t="shared" si="7"/>
        <v>0</v>
      </c>
      <c r="R63" s="101"/>
      <c r="S63" s="101"/>
    </row>
    <row r="64" spans="1:19" ht="16.5" thickBot="1">
      <c r="A64" s="90" t="str">
        <f t="shared" si="8"/>
        <v>NO</v>
      </c>
      <c r="O64" s="40">
        <f>SUM(O3:O63)</f>
        <v>1279</v>
      </c>
      <c r="Q64" s="40">
        <f>SUM(Q3:Q63)</f>
        <v>1279</v>
      </c>
      <c r="R64" s="101"/>
      <c r="S64" s="101"/>
    </row>
    <row r="65" ht="15.75">
      <c r="A65" s="22" t="str">
        <f t="shared" si="8"/>
        <v>NO</v>
      </c>
    </row>
    <row r="66" ht="15.75">
      <c r="A66" s="22" t="str">
        <f t="shared" si="8"/>
        <v>NO</v>
      </c>
    </row>
  </sheetData>
  <sheetProtection password="C4AE" sheet="1"/>
  <mergeCells count="1">
    <mergeCell ref="A1:F1"/>
  </mergeCells>
  <conditionalFormatting sqref="A3:A66">
    <cfRule type="containsText" priority="1" dxfId="1" operator="containsText" stopIfTrue="1" text="SI">
      <formula>NOT(ISERROR(SEARCH("SI",A3)))</formula>
    </cfRule>
    <cfRule type="containsText" priority="2" dxfId="0" operator="containsText" stopIfTrue="1" text="NO">
      <formula>NOT(ISERROR(SEARCH("NO",A3)))</formula>
    </cfRule>
  </conditionalFormatting>
  <hyperlinks>
    <hyperlink ref="B3" r:id="rId1" display="http://sdam.it/events/event/result_29534_1018.do"/>
    <hyperlink ref="D3" r:id="rId2" display="javascript:void(0);"/>
    <hyperlink ref="B11" r:id="rId3" display="http://sdam.it/events/event/result_29534_1003.do"/>
    <hyperlink ref="D11" r:id="rId4" display="javascript:void(0);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5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S51"/>
  <sheetViews>
    <sheetView zoomScale="75" zoomScaleNormal="75" zoomScalePageLayoutView="0" workbookViewId="0" topLeftCell="M22">
      <selection activeCell="H18" sqref="H18"/>
    </sheetView>
  </sheetViews>
  <sheetFormatPr defaultColWidth="11.57421875" defaultRowHeight="12.75"/>
  <cols>
    <col min="1" max="1" width="5.7109375" style="1" bestFit="1" customWidth="1"/>
    <col min="2" max="2" width="36.140625" style="1" customWidth="1"/>
    <col min="3" max="3" width="8.57421875" style="13" customWidth="1"/>
    <col min="4" max="4" width="41.28125" style="1" customWidth="1"/>
    <col min="5" max="5" width="8.140625" style="13" bestFit="1" customWidth="1"/>
    <col min="6" max="6" width="8.7109375" style="13" bestFit="1" customWidth="1"/>
    <col min="7" max="13" width="8.140625" style="13" bestFit="1" customWidth="1"/>
    <col min="14" max="14" width="7.7109375" style="1" bestFit="1" customWidth="1"/>
    <col min="15" max="15" width="9.28125" style="1" bestFit="1" customWidth="1"/>
    <col min="16" max="16" width="8.8515625" style="1" bestFit="1" customWidth="1"/>
    <col min="17" max="17" width="17.28125" style="15" bestFit="1" customWidth="1"/>
    <col min="18" max="18" width="11.57421875" style="1" customWidth="1"/>
    <col min="19" max="19" width="7.421875" style="1" bestFit="1" customWidth="1"/>
    <col min="20" max="20" width="40.8515625" style="1" bestFit="1" customWidth="1"/>
    <col min="21" max="21" width="6.8515625" style="1" bestFit="1" customWidth="1"/>
    <col min="22" max="22" width="11.57421875" style="1" customWidth="1"/>
    <col min="23" max="23" width="19.7109375" style="1" bestFit="1" customWidth="1"/>
    <col min="24" max="16384" width="11.57421875" style="1" customWidth="1"/>
  </cols>
  <sheetData>
    <row r="1" spans="1:6" ht="16.5" thickBot="1">
      <c r="A1" s="277" t="s">
        <v>13</v>
      </c>
      <c r="B1" s="277"/>
      <c r="C1" s="277"/>
      <c r="D1" s="277"/>
      <c r="E1" s="277"/>
      <c r="F1" s="277"/>
    </row>
    <row r="2" spans="1:23" ht="16.5" thickBot="1">
      <c r="A2" s="16" t="s">
        <v>1</v>
      </c>
      <c r="B2" s="17" t="s">
        <v>2</v>
      </c>
      <c r="C2" s="17" t="s">
        <v>38</v>
      </c>
      <c r="D2" s="17" t="s">
        <v>3</v>
      </c>
      <c r="E2" s="16" t="s">
        <v>4</v>
      </c>
      <c r="F2" s="16" t="s">
        <v>5</v>
      </c>
      <c r="G2" s="18" t="s">
        <v>6</v>
      </c>
      <c r="H2" s="18" t="s">
        <v>7</v>
      </c>
      <c r="I2" s="19" t="s">
        <v>35</v>
      </c>
      <c r="J2" s="19" t="s">
        <v>36</v>
      </c>
      <c r="K2" s="19" t="s">
        <v>40</v>
      </c>
      <c r="L2" s="19" t="s">
        <v>41</v>
      </c>
      <c r="M2" s="19" t="s">
        <v>42</v>
      </c>
      <c r="N2" s="19" t="s">
        <v>8</v>
      </c>
      <c r="O2" s="20" t="s">
        <v>9</v>
      </c>
      <c r="P2" s="21" t="s">
        <v>10</v>
      </c>
      <c r="Q2" s="21" t="s">
        <v>11</v>
      </c>
      <c r="S2" s="2" t="s">
        <v>37</v>
      </c>
      <c r="T2" s="3" t="s">
        <v>3</v>
      </c>
      <c r="U2" s="4" t="s">
        <v>12</v>
      </c>
      <c r="W2" s="11" t="s">
        <v>34</v>
      </c>
    </row>
    <row r="3" spans="1:23" ht="15.75" thickBot="1">
      <c r="A3" s="22" t="str">
        <f aca="true" t="shared" si="0" ref="A3:A37">IF(P3&lt;2,"NO","SI")</f>
        <v>SI</v>
      </c>
      <c r="B3" s="72" t="s">
        <v>233</v>
      </c>
      <c r="C3" s="105">
        <v>1887</v>
      </c>
      <c r="D3" s="72" t="s">
        <v>64</v>
      </c>
      <c r="E3" s="24">
        <v>100</v>
      </c>
      <c r="F3" s="46">
        <v>50</v>
      </c>
      <c r="G3" s="25"/>
      <c r="H3" s="25"/>
      <c r="I3" s="26"/>
      <c r="J3" s="26"/>
      <c r="K3" s="26"/>
      <c r="L3" s="26"/>
      <c r="M3" s="26"/>
      <c r="N3" s="43"/>
      <c r="O3" s="20">
        <f aca="true" t="shared" si="1" ref="O3:O50">IF(P3&gt;8,(LARGE(E3:N3,1)+LARGE(E3:N3,2)+LARGE(E3:N3,3)+LARGE(E3:N3,4)+LARGE(E3:N3,5)+LARGE(E3:N3,6)+LARGE(E3:N3,7)+LARGE(E3:N3,8)+LARGE(E3:N3,9)),(SUM(E3:N3)))</f>
        <v>150</v>
      </c>
      <c r="P3" s="21">
        <f aca="true" t="shared" si="2" ref="P3:P34">COUNTA(E3:N3)</f>
        <v>2</v>
      </c>
      <c r="Q3" s="21">
        <f aca="true" t="shared" si="3" ref="Q3:Q34">IF(P3&gt;=0,O3,0)</f>
        <v>150</v>
      </c>
      <c r="S3" s="44">
        <v>1213</v>
      </c>
      <c r="T3" s="45" t="s">
        <v>43</v>
      </c>
      <c r="U3" s="6">
        <f>SUMIF(C3:C50,"1213",Q3:Q50)</f>
        <v>261</v>
      </c>
      <c r="W3" s="12">
        <f>SUMIF(C3:C50,"1213",O3:O50)</f>
        <v>261</v>
      </c>
    </row>
    <row r="4" spans="1:23" ht="15.75" thickBot="1">
      <c r="A4" s="22" t="str">
        <f t="shared" si="0"/>
        <v>SI</v>
      </c>
      <c r="B4" s="95" t="s">
        <v>234</v>
      </c>
      <c r="C4" s="93">
        <v>1174</v>
      </c>
      <c r="D4" s="93" t="s">
        <v>44</v>
      </c>
      <c r="E4" s="29">
        <v>90</v>
      </c>
      <c r="F4" s="46">
        <v>100</v>
      </c>
      <c r="G4" s="25"/>
      <c r="H4" s="25"/>
      <c r="I4" s="26"/>
      <c r="J4" s="26"/>
      <c r="K4" s="26"/>
      <c r="L4" s="26"/>
      <c r="M4" s="26"/>
      <c r="N4" s="43"/>
      <c r="O4" s="20">
        <f t="shared" si="1"/>
        <v>190</v>
      </c>
      <c r="P4" s="21">
        <f t="shared" si="2"/>
        <v>2</v>
      </c>
      <c r="Q4" s="21">
        <f t="shared" si="3"/>
        <v>190</v>
      </c>
      <c r="S4" s="105">
        <v>48</v>
      </c>
      <c r="T4" s="72" t="s">
        <v>121</v>
      </c>
      <c r="U4" s="6">
        <f>SUMIF(C3:C64,"48",Q3:Q64)</f>
        <v>0</v>
      </c>
      <c r="W4" s="12">
        <f>SUMIF(C3:C64,"48",O3:O64)</f>
        <v>0</v>
      </c>
    </row>
    <row r="5" spans="1:23" ht="15.75" thickBot="1">
      <c r="A5" s="22" t="str">
        <f t="shared" si="0"/>
        <v>SI</v>
      </c>
      <c r="B5" s="95" t="s">
        <v>147</v>
      </c>
      <c r="C5" s="105">
        <v>1887</v>
      </c>
      <c r="D5" s="72" t="s">
        <v>64</v>
      </c>
      <c r="E5" s="29">
        <v>80</v>
      </c>
      <c r="F5" s="25">
        <v>80</v>
      </c>
      <c r="G5" s="25"/>
      <c r="H5" s="25"/>
      <c r="I5" s="26"/>
      <c r="J5" s="26"/>
      <c r="K5" s="26"/>
      <c r="L5" s="26"/>
      <c r="M5" s="26"/>
      <c r="N5" s="43"/>
      <c r="O5" s="20">
        <f t="shared" si="1"/>
        <v>160</v>
      </c>
      <c r="P5" s="21">
        <f t="shared" si="2"/>
        <v>2</v>
      </c>
      <c r="Q5" s="21">
        <f t="shared" si="3"/>
        <v>160</v>
      </c>
      <c r="S5" s="44">
        <v>1174</v>
      </c>
      <c r="T5" s="45" t="s">
        <v>44</v>
      </c>
      <c r="U5" s="6">
        <f>SUMIF(C3:C50,"1174",Q3:Q50)</f>
        <v>190</v>
      </c>
      <c r="W5" s="12">
        <f>SUMIF(C3:C50,"1174",O3:O50)</f>
        <v>190</v>
      </c>
    </row>
    <row r="6" spans="1:23" ht="15.75" thickBot="1">
      <c r="A6" s="22" t="str">
        <f t="shared" si="0"/>
        <v>SI</v>
      </c>
      <c r="B6" s="95" t="s">
        <v>235</v>
      </c>
      <c r="C6" s="42">
        <v>1213</v>
      </c>
      <c r="D6" s="72" t="s">
        <v>75</v>
      </c>
      <c r="E6" s="29">
        <v>60</v>
      </c>
      <c r="F6" s="30">
        <v>60</v>
      </c>
      <c r="G6" s="30"/>
      <c r="H6" s="30"/>
      <c r="I6" s="31"/>
      <c r="J6" s="31"/>
      <c r="K6" s="31"/>
      <c r="L6" s="31"/>
      <c r="M6" s="31"/>
      <c r="N6" s="49"/>
      <c r="O6" s="20">
        <f t="shared" si="1"/>
        <v>120</v>
      </c>
      <c r="P6" s="21">
        <f t="shared" si="2"/>
        <v>2</v>
      </c>
      <c r="Q6" s="21">
        <f t="shared" si="3"/>
        <v>120</v>
      </c>
      <c r="S6" s="28">
        <v>1180</v>
      </c>
      <c r="T6" s="45" t="s">
        <v>45</v>
      </c>
      <c r="U6" s="6">
        <f>SUMIF(C3:C50,"1180",Q3:Q50)</f>
        <v>5</v>
      </c>
      <c r="W6" s="12">
        <f>SUMIF(C3:C50,"1180",O3:O50)</f>
        <v>5</v>
      </c>
    </row>
    <row r="7" spans="1:23" ht="15.75" thickBot="1">
      <c r="A7" s="22" t="str">
        <f t="shared" si="0"/>
        <v>NO</v>
      </c>
      <c r="B7" s="72" t="s">
        <v>236</v>
      </c>
      <c r="C7" s="72">
        <v>1773</v>
      </c>
      <c r="D7" s="72" t="s">
        <v>68</v>
      </c>
      <c r="E7" s="24">
        <v>50</v>
      </c>
      <c r="F7" s="25"/>
      <c r="G7" s="25"/>
      <c r="H7" s="25"/>
      <c r="I7" s="26"/>
      <c r="J7" s="26"/>
      <c r="K7" s="26"/>
      <c r="L7" s="26"/>
      <c r="M7" s="26"/>
      <c r="N7" s="43"/>
      <c r="O7" s="20">
        <f t="shared" si="1"/>
        <v>50</v>
      </c>
      <c r="P7" s="21">
        <f t="shared" si="2"/>
        <v>1</v>
      </c>
      <c r="Q7" s="21">
        <f t="shared" si="3"/>
        <v>50</v>
      </c>
      <c r="S7" s="28">
        <v>1115</v>
      </c>
      <c r="T7" s="7" t="s">
        <v>46</v>
      </c>
      <c r="U7" s="6">
        <f>SUMIF(C3:C50,"1115",Q3:Q50)</f>
        <v>0</v>
      </c>
      <c r="W7" s="12">
        <f>SUMIF(C3:C50,"1115",O3:O50)</f>
        <v>0</v>
      </c>
    </row>
    <row r="8" spans="1:23" ht="16.5" thickBot="1">
      <c r="A8" s="22" t="str">
        <f t="shared" si="0"/>
        <v>SI</v>
      </c>
      <c r="B8" s="72" t="s">
        <v>237</v>
      </c>
      <c r="C8" s="244">
        <v>1213</v>
      </c>
      <c r="D8" s="245" t="s">
        <v>75</v>
      </c>
      <c r="E8" s="24">
        <v>40</v>
      </c>
      <c r="F8" s="46">
        <v>90</v>
      </c>
      <c r="G8" s="25"/>
      <c r="H8" s="25"/>
      <c r="I8" s="26"/>
      <c r="J8" s="26"/>
      <c r="K8" s="26"/>
      <c r="L8" s="26"/>
      <c r="M8" s="26"/>
      <c r="N8" s="43"/>
      <c r="O8" s="20">
        <f t="shared" si="1"/>
        <v>130</v>
      </c>
      <c r="P8" s="21">
        <f t="shared" si="2"/>
        <v>2</v>
      </c>
      <c r="Q8" s="21">
        <f t="shared" si="3"/>
        <v>130</v>
      </c>
      <c r="S8" s="28">
        <v>10</v>
      </c>
      <c r="T8" s="7" t="s">
        <v>47</v>
      </c>
      <c r="U8" s="6">
        <f>SUMIF(C3:C50,"10",Q3:Q50)</f>
        <v>0</v>
      </c>
      <c r="W8" s="12">
        <f>SUMIF(C3:C50,"10",O3:O50)</f>
        <v>0</v>
      </c>
    </row>
    <row r="9" spans="1:23" ht="16.5" thickBot="1">
      <c r="A9" s="22" t="str">
        <f t="shared" si="0"/>
        <v>SI</v>
      </c>
      <c r="B9" s="201" t="s">
        <v>175</v>
      </c>
      <c r="C9" s="105">
        <v>2057</v>
      </c>
      <c r="D9" s="72" t="s">
        <v>101</v>
      </c>
      <c r="E9" s="24">
        <v>30</v>
      </c>
      <c r="F9" s="25">
        <v>30</v>
      </c>
      <c r="G9" s="25"/>
      <c r="H9" s="25"/>
      <c r="I9" s="26"/>
      <c r="J9" s="26"/>
      <c r="K9" s="26"/>
      <c r="L9" s="26"/>
      <c r="M9" s="26"/>
      <c r="N9" s="43"/>
      <c r="O9" s="20">
        <f t="shared" si="1"/>
        <v>60</v>
      </c>
      <c r="P9" s="21">
        <f t="shared" si="2"/>
        <v>2</v>
      </c>
      <c r="Q9" s="21">
        <f t="shared" si="3"/>
        <v>60</v>
      </c>
      <c r="S9" s="28">
        <v>1589</v>
      </c>
      <c r="T9" s="7" t="s">
        <v>48</v>
      </c>
      <c r="U9" s="6">
        <f>SUMIF(C3:C50,"1589",Q3:Q50)</f>
        <v>0</v>
      </c>
      <c r="W9" s="12">
        <f>SUMIF(C3:C50,"1589",O3:O50)</f>
        <v>0</v>
      </c>
    </row>
    <row r="10" spans="1:23" ht="16.5" thickBot="1">
      <c r="A10" s="22" t="str">
        <f t="shared" si="0"/>
        <v>SI</v>
      </c>
      <c r="B10" s="72" t="s">
        <v>238</v>
      </c>
      <c r="C10" s="110">
        <v>1886</v>
      </c>
      <c r="D10" s="110" t="s">
        <v>52</v>
      </c>
      <c r="E10" s="24">
        <v>20</v>
      </c>
      <c r="F10" s="46">
        <v>7</v>
      </c>
      <c r="G10" s="25"/>
      <c r="H10" s="25"/>
      <c r="I10" s="26"/>
      <c r="J10" s="26"/>
      <c r="K10" s="26"/>
      <c r="L10" s="26"/>
      <c r="M10" s="26"/>
      <c r="N10" s="43"/>
      <c r="O10" s="20">
        <f t="shared" si="1"/>
        <v>27</v>
      </c>
      <c r="P10" s="21">
        <f t="shared" si="2"/>
        <v>2</v>
      </c>
      <c r="Q10" s="21">
        <f t="shared" si="3"/>
        <v>27</v>
      </c>
      <c r="S10" s="48">
        <v>1980</v>
      </c>
      <c r="T10" s="47" t="s">
        <v>81</v>
      </c>
      <c r="U10" s="6">
        <f>SUMIF(C3:C50,"1980",Q3:Q50)</f>
        <v>0</v>
      </c>
      <c r="W10" s="12">
        <f>SUMIF(C3:C50,"1980",O3:O50)</f>
        <v>0</v>
      </c>
    </row>
    <row r="11" spans="1:23" ht="15.75" thickBot="1">
      <c r="A11" s="22" t="str">
        <f t="shared" si="0"/>
        <v>SI</v>
      </c>
      <c r="B11" s="95" t="s">
        <v>146</v>
      </c>
      <c r="C11" s="105">
        <v>1887</v>
      </c>
      <c r="D11" s="72" t="s">
        <v>64</v>
      </c>
      <c r="E11" s="29">
        <v>15</v>
      </c>
      <c r="F11" s="46">
        <v>9</v>
      </c>
      <c r="G11" s="25"/>
      <c r="H11" s="25"/>
      <c r="I11" s="26"/>
      <c r="J11" s="26"/>
      <c r="K11" s="26"/>
      <c r="L11" s="26"/>
      <c r="M11" s="26"/>
      <c r="N11" s="43"/>
      <c r="O11" s="20">
        <f t="shared" si="1"/>
        <v>24</v>
      </c>
      <c r="P11" s="21">
        <f t="shared" si="2"/>
        <v>2</v>
      </c>
      <c r="Q11" s="21">
        <f t="shared" si="3"/>
        <v>24</v>
      </c>
      <c r="S11" s="28">
        <v>1590</v>
      </c>
      <c r="T11" s="7" t="s">
        <v>49</v>
      </c>
      <c r="U11" s="6">
        <f>SUMIF(C3:C50,"1590",Q3:Q50)</f>
        <v>0</v>
      </c>
      <c r="W11" s="12">
        <f>SUMIF(C3:C50,"1590",O3:O50)</f>
        <v>0</v>
      </c>
    </row>
    <row r="12" spans="1:23" ht="15.75" thickBot="1">
      <c r="A12" s="22" t="str">
        <f t="shared" si="0"/>
        <v>SI</v>
      </c>
      <c r="B12" s="72" t="s">
        <v>240</v>
      </c>
      <c r="C12" s="97">
        <v>1216</v>
      </c>
      <c r="D12" s="97" t="s">
        <v>239</v>
      </c>
      <c r="E12" s="24">
        <v>12</v>
      </c>
      <c r="F12" s="46">
        <v>12</v>
      </c>
      <c r="G12" s="25"/>
      <c r="H12" s="25"/>
      <c r="I12" s="26"/>
      <c r="J12" s="26"/>
      <c r="K12" s="26"/>
      <c r="L12" s="26"/>
      <c r="M12" s="26"/>
      <c r="N12" s="43"/>
      <c r="O12" s="20">
        <f t="shared" si="1"/>
        <v>24</v>
      </c>
      <c r="P12" s="21">
        <f t="shared" si="2"/>
        <v>2</v>
      </c>
      <c r="Q12" s="21">
        <f t="shared" si="3"/>
        <v>24</v>
      </c>
      <c r="S12" s="28"/>
      <c r="T12" s="7"/>
      <c r="U12" s="6">
        <f>SUMIF(C3:C50,"89",Q3:Q50)</f>
        <v>0</v>
      </c>
      <c r="W12" s="12">
        <f>SUMIF(C3:C50,"89",O3:O50)</f>
        <v>0</v>
      </c>
    </row>
    <row r="13" spans="1:23" ht="15.75" thickBot="1">
      <c r="A13" s="22" t="str">
        <f t="shared" si="0"/>
        <v>NO</v>
      </c>
      <c r="B13" s="113" t="s">
        <v>241</v>
      </c>
      <c r="C13" s="105">
        <v>2027</v>
      </c>
      <c r="D13" s="72" t="s">
        <v>86</v>
      </c>
      <c r="E13" s="24">
        <v>9</v>
      </c>
      <c r="F13" s="46"/>
      <c r="G13" s="25"/>
      <c r="H13" s="25"/>
      <c r="I13" s="26"/>
      <c r="J13" s="26"/>
      <c r="K13" s="26"/>
      <c r="L13" s="26"/>
      <c r="M13" s="26"/>
      <c r="N13" s="49"/>
      <c r="O13" s="20">
        <f t="shared" si="1"/>
        <v>9</v>
      </c>
      <c r="P13" s="21">
        <f t="shared" si="2"/>
        <v>1</v>
      </c>
      <c r="Q13" s="21">
        <f t="shared" si="3"/>
        <v>9</v>
      </c>
      <c r="S13" s="28"/>
      <c r="T13" s="7"/>
      <c r="U13" s="6">
        <f>SUMIF(C3:C50,"1268",Q3:Q50)</f>
        <v>0</v>
      </c>
      <c r="W13" s="12">
        <f>SUMIF(C3:C50,"1268",O3:O50)</f>
        <v>0</v>
      </c>
    </row>
    <row r="14" spans="1:23" ht="15.75" thickBot="1">
      <c r="A14" s="22" t="str">
        <f t="shared" si="0"/>
        <v>SI</v>
      </c>
      <c r="B14" s="72" t="s">
        <v>242</v>
      </c>
      <c r="C14" s="108">
        <v>2057</v>
      </c>
      <c r="D14" s="110" t="s">
        <v>101</v>
      </c>
      <c r="E14" s="24">
        <v>8</v>
      </c>
      <c r="F14" s="46">
        <v>8</v>
      </c>
      <c r="G14" s="25"/>
      <c r="H14" s="25"/>
      <c r="I14" s="26"/>
      <c r="J14" s="26"/>
      <c r="K14" s="26"/>
      <c r="L14" s="26"/>
      <c r="M14" s="26"/>
      <c r="N14" s="43"/>
      <c r="O14" s="20">
        <f t="shared" si="1"/>
        <v>16</v>
      </c>
      <c r="P14" s="21">
        <f t="shared" si="2"/>
        <v>2</v>
      </c>
      <c r="Q14" s="21">
        <f t="shared" si="3"/>
        <v>16</v>
      </c>
      <c r="S14" s="28">
        <v>1843</v>
      </c>
      <c r="T14" s="7" t="s">
        <v>50</v>
      </c>
      <c r="U14" s="6">
        <f>SUMIF(C3:C50,"1843",Q3:Q50)</f>
        <v>0</v>
      </c>
      <c r="W14" s="12">
        <f>SUMIF(C3:C50,"1843",O3:O50)</f>
        <v>0</v>
      </c>
    </row>
    <row r="15" spans="1:23" ht="15.75" thickBot="1">
      <c r="A15" s="22" t="str">
        <f t="shared" si="0"/>
        <v>SI</v>
      </c>
      <c r="B15" s="72" t="s">
        <v>243</v>
      </c>
      <c r="C15" s="97">
        <v>1317</v>
      </c>
      <c r="D15" s="97" t="s">
        <v>51</v>
      </c>
      <c r="E15" s="24">
        <v>7</v>
      </c>
      <c r="F15" s="46">
        <v>6</v>
      </c>
      <c r="G15" s="25"/>
      <c r="H15" s="25"/>
      <c r="I15" s="26"/>
      <c r="J15" s="26"/>
      <c r="K15" s="26"/>
      <c r="L15" s="26"/>
      <c r="M15" s="26"/>
      <c r="N15" s="43"/>
      <c r="O15" s="20">
        <f t="shared" si="1"/>
        <v>13</v>
      </c>
      <c r="P15" s="21">
        <f t="shared" si="2"/>
        <v>2</v>
      </c>
      <c r="Q15" s="21">
        <f t="shared" si="3"/>
        <v>13</v>
      </c>
      <c r="S15" s="28">
        <v>1317</v>
      </c>
      <c r="T15" s="7" t="s">
        <v>51</v>
      </c>
      <c r="U15" s="6">
        <f>SUMIF(C3:C50,"1317",Q3:Q50)</f>
        <v>13</v>
      </c>
      <c r="W15" s="12">
        <f>SUMIF(C3:C50,"1317",O3:O50)</f>
        <v>13</v>
      </c>
    </row>
    <row r="16" spans="1:23" ht="16.5" thickBot="1">
      <c r="A16" s="22" t="str">
        <f t="shared" si="0"/>
        <v>SI</v>
      </c>
      <c r="B16" s="191" t="s">
        <v>244</v>
      </c>
      <c r="C16" s="244">
        <v>1213</v>
      </c>
      <c r="D16" s="245" t="s">
        <v>75</v>
      </c>
      <c r="E16" s="24">
        <v>6</v>
      </c>
      <c r="F16" s="46">
        <v>5</v>
      </c>
      <c r="G16" s="25"/>
      <c r="H16" s="25"/>
      <c r="I16" s="26"/>
      <c r="J16" s="26"/>
      <c r="K16" s="26"/>
      <c r="L16" s="26"/>
      <c r="M16" s="26"/>
      <c r="N16" s="43"/>
      <c r="O16" s="20">
        <f t="shared" si="1"/>
        <v>11</v>
      </c>
      <c r="P16" s="21">
        <f t="shared" si="2"/>
        <v>2</v>
      </c>
      <c r="Q16" s="21">
        <f t="shared" si="3"/>
        <v>11</v>
      </c>
      <c r="S16" s="28"/>
      <c r="T16" s="7"/>
      <c r="U16" s="6">
        <f>SUMIF(C3:C50,"87",Q3:Q50)</f>
        <v>0</v>
      </c>
      <c r="W16" s="12">
        <f>SUMIF(C3:C50,"87",O3:O50)</f>
        <v>0</v>
      </c>
    </row>
    <row r="17" spans="1:71" ht="16.5" thickBot="1">
      <c r="A17" s="22" t="str">
        <f t="shared" si="0"/>
        <v>NO</v>
      </c>
      <c r="B17" s="214" t="s">
        <v>176</v>
      </c>
      <c r="C17" s="105">
        <v>1180</v>
      </c>
      <c r="D17" s="72" t="s">
        <v>85</v>
      </c>
      <c r="E17" s="24">
        <v>5</v>
      </c>
      <c r="F17" s="46"/>
      <c r="G17" s="25"/>
      <c r="H17" s="25"/>
      <c r="I17" s="26"/>
      <c r="J17" s="26"/>
      <c r="K17" s="26"/>
      <c r="L17" s="26"/>
      <c r="M17" s="26"/>
      <c r="N17" s="43"/>
      <c r="O17" s="20">
        <f t="shared" si="1"/>
        <v>5</v>
      </c>
      <c r="P17" s="21">
        <f t="shared" si="2"/>
        <v>1</v>
      </c>
      <c r="Q17" s="21">
        <f t="shared" si="3"/>
        <v>5</v>
      </c>
      <c r="S17" s="28">
        <v>1886</v>
      </c>
      <c r="T17" s="7" t="s">
        <v>52</v>
      </c>
      <c r="U17" s="6">
        <f>SUMIF(C3:C50,"1886",Q3:Q50)</f>
        <v>27</v>
      </c>
      <c r="W17" s="12">
        <f>SUMIF(C3:C50,"1886",O3:O50)</f>
        <v>27</v>
      </c>
      <c r="BS17" s="43"/>
    </row>
    <row r="18" spans="1:23" ht="15.75" thickBot="1">
      <c r="A18" s="22" t="str">
        <f t="shared" si="0"/>
        <v>NO</v>
      </c>
      <c r="B18" s="72" t="s">
        <v>145</v>
      </c>
      <c r="C18" s="247">
        <v>1213</v>
      </c>
      <c r="D18" s="205" t="s">
        <v>75</v>
      </c>
      <c r="E18" s="24"/>
      <c r="F18" s="25"/>
      <c r="G18" s="25"/>
      <c r="H18" s="25"/>
      <c r="I18" s="26"/>
      <c r="J18" s="26"/>
      <c r="K18" s="26"/>
      <c r="L18" s="26"/>
      <c r="M18" s="26"/>
      <c r="N18" s="43"/>
      <c r="O18" s="20">
        <f t="shared" si="1"/>
        <v>0</v>
      </c>
      <c r="P18" s="21">
        <f t="shared" si="2"/>
        <v>0</v>
      </c>
      <c r="Q18" s="21">
        <f t="shared" si="3"/>
        <v>0</v>
      </c>
      <c r="S18" s="28">
        <v>1755</v>
      </c>
      <c r="T18" s="7" t="s">
        <v>53</v>
      </c>
      <c r="U18" s="6">
        <f>SUMIF(C3:C50,"1755",Q3:Q50)</f>
        <v>0</v>
      </c>
      <c r="W18" s="12">
        <f>SUMIF(C3:C50,"1755",O3:O50)</f>
        <v>0</v>
      </c>
    </row>
    <row r="19" spans="1:23" ht="15.75" thickBot="1">
      <c r="A19" s="22" t="str">
        <f t="shared" si="0"/>
        <v>NO</v>
      </c>
      <c r="B19" s="72" t="s">
        <v>504</v>
      </c>
      <c r="C19" s="105">
        <v>1887</v>
      </c>
      <c r="D19" s="72" t="s">
        <v>64</v>
      </c>
      <c r="E19" s="24"/>
      <c r="F19" s="46">
        <v>40</v>
      </c>
      <c r="G19" s="25"/>
      <c r="H19" s="25"/>
      <c r="I19" s="26"/>
      <c r="J19" s="26"/>
      <c r="K19" s="26"/>
      <c r="L19" s="26"/>
      <c r="M19" s="26"/>
      <c r="N19" s="43"/>
      <c r="O19" s="20">
        <f t="shared" si="1"/>
        <v>40</v>
      </c>
      <c r="P19" s="21">
        <f t="shared" si="2"/>
        <v>1</v>
      </c>
      <c r="Q19" s="21">
        <f t="shared" si="3"/>
        <v>40</v>
      </c>
      <c r="S19" s="28">
        <v>1216</v>
      </c>
      <c r="T19" s="7" t="s">
        <v>245</v>
      </c>
      <c r="U19" s="6">
        <f>SUMIF(C3:C50,"1216",Q3:Q50)</f>
        <v>24</v>
      </c>
      <c r="W19" s="12">
        <f>SUMIF(C3:C50,"1216",O3:O50)</f>
        <v>24</v>
      </c>
    </row>
    <row r="20" spans="1:23" ht="16.5" thickBot="1">
      <c r="A20" s="22" t="str">
        <f t="shared" si="0"/>
        <v>NO</v>
      </c>
      <c r="B20" s="55" t="s">
        <v>505</v>
      </c>
      <c r="C20" s="105">
        <v>2057</v>
      </c>
      <c r="D20" s="72" t="s">
        <v>101</v>
      </c>
      <c r="E20" s="24"/>
      <c r="F20" s="46">
        <v>20</v>
      </c>
      <c r="G20" s="25"/>
      <c r="H20" s="25"/>
      <c r="I20" s="26"/>
      <c r="J20" s="26"/>
      <c r="K20" s="26"/>
      <c r="L20" s="26"/>
      <c r="M20" s="26"/>
      <c r="N20" s="43"/>
      <c r="O20" s="20">
        <f t="shared" si="1"/>
        <v>20</v>
      </c>
      <c r="P20" s="21">
        <f t="shared" si="2"/>
        <v>1</v>
      </c>
      <c r="Q20" s="21">
        <f t="shared" si="3"/>
        <v>20</v>
      </c>
      <c r="S20" s="28">
        <v>1298</v>
      </c>
      <c r="T20" s="7" t="s">
        <v>55</v>
      </c>
      <c r="U20" s="6">
        <f>SUMIF(C3:C50,"1298",Q3:Q50)</f>
        <v>0</v>
      </c>
      <c r="W20" s="12">
        <f>SUMIF(C3:C50,"1298",O3:O50)</f>
        <v>0</v>
      </c>
    </row>
    <row r="21" spans="1:23" ht="15.75" thickBot="1">
      <c r="A21" s="22" t="str">
        <f t="shared" si="0"/>
        <v>NO</v>
      </c>
      <c r="B21" s="72"/>
      <c r="C21" s="109">
        <v>1180</v>
      </c>
      <c r="D21" s="97" t="s">
        <v>85</v>
      </c>
      <c r="E21" s="24"/>
      <c r="F21" s="46"/>
      <c r="G21" s="25"/>
      <c r="H21" s="25"/>
      <c r="I21" s="26"/>
      <c r="J21" s="26"/>
      <c r="K21" s="26"/>
      <c r="L21" s="26"/>
      <c r="M21" s="26"/>
      <c r="N21" s="43"/>
      <c r="O21" s="20">
        <f t="shared" si="1"/>
        <v>0</v>
      </c>
      <c r="P21" s="21">
        <f t="shared" si="2"/>
        <v>0</v>
      </c>
      <c r="Q21" s="21">
        <f t="shared" si="3"/>
        <v>0</v>
      </c>
      <c r="S21" s="28">
        <v>1887</v>
      </c>
      <c r="T21" s="7" t="s">
        <v>56</v>
      </c>
      <c r="U21" s="6">
        <f>SUMIF(C3:C50,"1887",Q3:Q50)</f>
        <v>389</v>
      </c>
      <c r="W21" s="12">
        <f>SUMIF(C3:C50,"1887",O3:O50)</f>
        <v>389</v>
      </c>
    </row>
    <row r="22" spans="1:23" ht="16.5" thickBot="1">
      <c r="A22" s="22" t="str">
        <f t="shared" si="0"/>
        <v>NO</v>
      </c>
      <c r="B22" s="114" t="s">
        <v>506</v>
      </c>
      <c r="C22" s="105">
        <v>1887</v>
      </c>
      <c r="D22" s="72" t="s">
        <v>64</v>
      </c>
      <c r="E22" s="29"/>
      <c r="F22" s="46">
        <v>15</v>
      </c>
      <c r="G22" s="25"/>
      <c r="H22" s="25"/>
      <c r="I22" s="26"/>
      <c r="J22" s="26"/>
      <c r="K22" s="26"/>
      <c r="L22" s="26"/>
      <c r="M22" s="26"/>
      <c r="N22" s="43"/>
      <c r="O22" s="20">
        <f t="shared" si="1"/>
        <v>15</v>
      </c>
      <c r="P22" s="21">
        <f t="shared" si="2"/>
        <v>1</v>
      </c>
      <c r="Q22" s="21">
        <f t="shared" si="3"/>
        <v>15</v>
      </c>
      <c r="S22" s="82">
        <v>1930</v>
      </c>
      <c r="T22" s="98" t="s">
        <v>73</v>
      </c>
      <c r="U22" s="6">
        <f>SUMIF(A3:A49,"1930",Q3:Q50)</f>
        <v>0</v>
      </c>
      <c r="W22" s="12">
        <f>SUMIF(A3:A49,"1930",O3:O50)</f>
        <v>0</v>
      </c>
    </row>
    <row r="23" spans="1:23" ht="15.75" thickBot="1">
      <c r="A23" s="22" t="str">
        <f t="shared" si="0"/>
        <v>NO</v>
      </c>
      <c r="B23" s="72"/>
      <c r="C23" s="72">
        <v>2029</v>
      </c>
      <c r="D23" s="72" t="s">
        <v>93</v>
      </c>
      <c r="E23" s="24"/>
      <c r="F23" s="46"/>
      <c r="G23" s="25"/>
      <c r="H23" s="25"/>
      <c r="I23" s="26"/>
      <c r="J23" s="26"/>
      <c r="K23" s="26"/>
      <c r="L23" s="26"/>
      <c r="M23" s="26"/>
      <c r="N23" s="216"/>
      <c r="O23" s="20">
        <f t="shared" si="1"/>
        <v>0</v>
      </c>
      <c r="P23" s="21">
        <f t="shared" si="2"/>
        <v>0</v>
      </c>
      <c r="Q23" s="21">
        <f t="shared" si="3"/>
        <v>0</v>
      </c>
      <c r="S23" s="28">
        <v>1756</v>
      </c>
      <c r="T23" s="7" t="s">
        <v>57</v>
      </c>
      <c r="U23" s="6">
        <f>SUMIF(C3:C50,"1756",Q3:Q50)</f>
        <v>0</v>
      </c>
      <c r="W23" s="12">
        <f>SUMIF(C3:C50,"1756",O3:O50)</f>
        <v>0</v>
      </c>
    </row>
    <row r="24" spans="1:23" ht="15.75" thickBot="1">
      <c r="A24" s="22" t="str">
        <f t="shared" si="0"/>
        <v>NO</v>
      </c>
      <c r="B24" s="95"/>
      <c r="C24" s="109">
        <v>1887</v>
      </c>
      <c r="D24" s="97" t="s">
        <v>64</v>
      </c>
      <c r="E24" s="29"/>
      <c r="F24" s="46"/>
      <c r="G24" s="25"/>
      <c r="H24" s="25"/>
      <c r="I24" s="26"/>
      <c r="J24" s="26"/>
      <c r="K24" s="26"/>
      <c r="L24" s="26"/>
      <c r="M24" s="26"/>
      <c r="N24" s="43"/>
      <c r="O24" s="20">
        <f t="shared" si="1"/>
        <v>0</v>
      </c>
      <c r="P24" s="21">
        <f t="shared" si="2"/>
        <v>0</v>
      </c>
      <c r="Q24" s="21">
        <f t="shared" si="3"/>
        <v>0</v>
      </c>
      <c r="S24" s="28">
        <v>1177</v>
      </c>
      <c r="T24" s="7" t="s">
        <v>58</v>
      </c>
      <c r="U24" s="6">
        <f>SUMIF(C3:C50,"1177",Q3:Q50)</f>
        <v>0</v>
      </c>
      <c r="W24" s="12">
        <f>SUMIF(C3:C50,"1177",O3:O50)</f>
        <v>0</v>
      </c>
    </row>
    <row r="25" spans="1:23" ht="15.75" thickBot="1">
      <c r="A25" s="22" t="str">
        <f t="shared" si="0"/>
        <v>NO</v>
      </c>
      <c r="B25" s="114"/>
      <c r="C25" s="105">
        <v>1887</v>
      </c>
      <c r="D25" s="72" t="s">
        <v>64</v>
      </c>
      <c r="E25" s="29"/>
      <c r="F25" s="46"/>
      <c r="G25" s="25"/>
      <c r="H25" s="25"/>
      <c r="I25" s="26"/>
      <c r="J25" s="26"/>
      <c r="K25" s="26"/>
      <c r="L25" s="26"/>
      <c r="M25" s="26"/>
      <c r="N25" s="43"/>
      <c r="O25" s="20">
        <f t="shared" si="1"/>
        <v>0</v>
      </c>
      <c r="P25" s="21">
        <f t="shared" si="2"/>
        <v>0</v>
      </c>
      <c r="Q25" s="21">
        <f t="shared" si="3"/>
        <v>0</v>
      </c>
      <c r="S25" s="28">
        <v>1266</v>
      </c>
      <c r="T25" s="7" t="s">
        <v>59</v>
      </c>
      <c r="U25" s="6">
        <f>SUMIF(C3:C50,"1266",Q3:Q50)</f>
        <v>0</v>
      </c>
      <c r="W25" s="12">
        <f>SUMIF(C3:C50,"1266",O3:O50)</f>
        <v>0</v>
      </c>
    </row>
    <row r="26" spans="1:23" ht="15.75" thickBot="1">
      <c r="A26" s="22" t="str">
        <f t="shared" si="0"/>
        <v>NO</v>
      </c>
      <c r="B26" s="72"/>
      <c r="C26" s="97">
        <v>2029</v>
      </c>
      <c r="D26" s="97" t="s">
        <v>93</v>
      </c>
      <c r="E26" s="24"/>
      <c r="F26" s="46"/>
      <c r="G26" s="25"/>
      <c r="H26" s="25"/>
      <c r="I26" s="26"/>
      <c r="J26" s="26"/>
      <c r="K26" s="26"/>
      <c r="L26" s="26"/>
      <c r="M26" s="26"/>
      <c r="N26" s="43"/>
      <c r="O26" s="20">
        <f t="shared" si="1"/>
        <v>0</v>
      </c>
      <c r="P26" s="21">
        <f t="shared" si="2"/>
        <v>0</v>
      </c>
      <c r="Q26" s="21">
        <f t="shared" si="3"/>
        <v>0</v>
      </c>
      <c r="S26" s="28">
        <v>1757</v>
      </c>
      <c r="T26" s="7" t="s">
        <v>60</v>
      </c>
      <c r="U26" s="6">
        <f>SUMIF(C3:C50,"1757",Q3:Q50)</f>
        <v>0</v>
      </c>
      <c r="W26" s="12">
        <f>SUMIF(C3:C50,"1757",O3:O50)</f>
        <v>0</v>
      </c>
    </row>
    <row r="27" spans="1:23" ht="16.5" thickBot="1">
      <c r="A27" s="22" t="str">
        <f t="shared" si="0"/>
        <v>NO</v>
      </c>
      <c r="B27" s="201"/>
      <c r="C27" s="72">
        <v>1115</v>
      </c>
      <c r="D27" s="72" t="s">
        <v>46</v>
      </c>
      <c r="E27" s="24"/>
      <c r="F27" s="25"/>
      <c r="G27" s="25"/>
      <c r="H27" s="25"/>
      <c r="I27" s="26"/>
      <c r="J27" s="26"/>
      <c r="K27" s="26"/>
      <c r="L27" s="26"/>
      <c r="M27" s="26"/>
      <c r="N27" s="43"/>
      <c r="O27" s="20">
        <f t="shared" si="1"/>
        <v>0</v>
      </c>
      <c r="P27" s="21">
        <f t="shared" si="2"/>
        <v>0</v>
      </c>
      <c r="Q27" s="21">
        <f t="shared" si="3"/>
        <v>0</v>
      </c>
      <c r="S27" s="2">
        <v>1760</v>
      </c>
      <c r="T27" s="5" t="s">
        <v>61</v>
      </c>
      <c r="U27" s="6">
        <f>SUMIF(C4:C51,"1760",Q4:Q51)</f>
        <v>0</v>
      </c>
      <c r="W27" s="12">
        <f>SUMIF(C3:C50,"1760",O3:O50)</f>
        <v>0</v>
      </c>
    </row>
    <row r="28" spans="1:23" ht="15.75" thickBot="1">
      <c r="A28" s="22" t="str">
        <f t="shared" si="0"/>
        <v>NO</v>
      </c>
      <c r="B28" s="114"/>
      <c r="C28" s="72">
        <v>2029</v>
      </c>
      <c r="D28" s="72" t="s">
        <v>93</v>
      </c>
      <c r="E28" s="29"/>
      <c r="F28" s="30"/>
      <c r="G28" s="30"/>
      <c r="H28" s="30"/>
      <c r="I28" s="31"/>
      <c r="J28" s="31"/>
      <c r="K28" s="31"/>
      <c r="L28" s="31"/>
      <c r="M28" s="31"/>
      <c r="N28" s="49"/>
      <c r="O28" s="20">
        <f t="shared" si="1"/>
        <v>0</v>
      </c>
      <c r="P28" s="21">
        <f t="shared" si="2"/>
        <v>0</v>
      </c>
      <c r="Q28" s="21">
        <f t="shared" si="3"/>
        <v>0</v>
      </c>
      <c r="S28" s="28">
        <v>1988</v>
      </c>
      <c r="T28" s="7" t="s">
        <v>117</v>
      </c>
      <c r="U28" s="6">
        <f>SUMIF(C3:C51,"1988",Q3:Q51)</f>
        <v>0</v>
      </c>
      <c r="W28" s="12">
        <f>SUMIF(C3:C50,"1988",O3:O50)</f>
        <v>0</v>
      </c>
    </row>
    <row r="29" spans="1:23" ht="15.75" thickBot="1">
      <c r="A29" s="22" t="str">
        <f t="shared" si="0"/>
        <v>NO</v>
      </c>
      <c r="B29" s="113"/>
      <c r="C29" s="105">
        <v>2057</v>
      </c>
      <c r="D29" s="72" t="s">
        <v>101</v>
      </c>
      <c r="E29" s="24"/>
      <c r="F29" s="25"/>
      <c r="G29" s="25"/>
      <c r="H29" s="25"/>
      <c r="I29" s="26"/>
      <c r="J29" s="26"/>
      <c r="K29" s="26"/>
      <c r="L29" s="26"/>
      <c r="M29" s="26"/>
      <c r="N29" s="43"/>
      <c r="O29" s="20">
        <f t="shared" si="1"/>
        <v>0</v>
      </c>
      <c r="P29" s="21">
        <f t="shared" si="2"/>
        <v>0</v>
      </c>
      <c r="Q29" s="21">
        <f t="shared" si="3"/>
        <v>0</v>
      </c>
      <c r="S29" s="28">
        <v>1731</v>
      </c>
      <c r="T29" s="7" t="s">
        <v>67</v>
      </c>
      <c r="U29" s="6">
        <f>SUMIF(C3:C52,"1731",Q3:Q52)</f>
        <v>0</v>
      </c>
      <c r="W29" s="12">
        <f>SUMIF(C3:C50,"1731",O3:O50)</f>
        <v>0</v>
      </c>
    </row>
    <row r="30" spans="1:23" ht="15.75" thickBot="1">
      <c r="A30" s="22" t="str">
        <f t="shared" si="0"/>
        <v>NO</v>
      </c>
      <c r="B30" s="113"/>
      <c r="C30" s="97">
        <v>1132</v>
      </c>
      <c r="D30" s="97" t="s">
        <v>114</v>
      </c>
      <c r="E30" s="24"/>
      <c r="F30" s="25"/>
      <c r="G30" s="25"/>
      <c r="H30" s="25"/>
      <c r="I30" s="26"/>
      <c r="J30" s="26"/>
      <c r="K30" s="26"/>
      <c r="L30" s="26"/>
      <c r="M30" s="26"/>
      <c r="N30" s="43"/>
      <c r="O30" s="20">
        <f t="shared" si="1"/>
        <v>0</v>
      </c>
      <c r="P30" s="21">
        <f t="shared" si="2"/>
        <v>0</v>
      </c>
      <c r="Q30" s="21">
        <f t="shared" si="3"/>
        <v>0</v>
      </c>
      <c r="S30" s="28">
        <v>1773</v>
      </c>
      <c r="T30" s="7" t="s">
        <v>68</v>
      </c>
      <c r="U30" s="6">
        <f>SUMIF(C3:C53,"1773",Q3:Q53)</f>
        <v>50</v>
      </c>
      <c r="W30" s="12">
        <f>SUMIF(C3:C50,"1773",O3:O50)</f>
        <v>50</v>
      </c>
    </row>
    <row r="31" spans="1:23" ht="15.75" thickBot="1">
      <c r="A31" s="22" t="str">
        <f t="shared" si="0"/>
        <v>NO</v>
      </c>
      <c r="B31" s="113"/>
      <c r="C31" s="72">
        <v>1731</v>
      </c>
      <c r="D31" s="72" t="s">
        <v>67</v>
      </c>
      <c r="E31" s="24"/>
      <c r="F31" s="25"/>
      <c r="G31" s="25"/>
      <c r="H31" s="25"/>
      <c r="I31" s="26"/>
      <c r="J31" s="26"/>
      <c r="K31" s="26"/>
      <c r="L31" s="26"/>
      <c r="M31" s="26"/>
      <c r="N31" s="43"/>
      <c r="O31" s="20">
        <f t="shared" si="1"/>
        <v>0</v>
      </c>
      <c r="P31" s="21">
        <f t="shared" si="2"/>
        <v>0</v>
      </c>
      <c r="Q31" s="21">
        <f t="shared" si="3"/>
        <v>0</v>
      </c>
      <c r="S31" s="28">
        <v>1347</v>
      </c>
      <c r="T31" s="7" t="s">
        <v>70</v>
      </c>
      <c r="U31" s="6">
        <f>SUMIF(C3:C54,"1347",Q3:Q54)</f>
        <v>0</v>
      </c>
      <c r="W31" s="12">
        <f>SUMIF(C3:C51,"1347",O3:O51)</f>
        <v>0</v>
      </c>
    </row>
    <row r="32" spans="1:23" ht="15.75" thickBot="1">
      <c r="A32" s="22" t="str">
        <f t="shared" si="0"/>
        <v>NO</v>
      </c>
      <c r="B32" s="72"/>
      <c r="C32" s="109">
        <v>2057</v>
      </c>
      <c r="D32" s="97" t="s">
        <v>101</v>
      </c>
      <c r="E32" s="24"/>
      <c r="F32" s="30"/>
      <c r="G32" s="30"/>
      <c r="H32" s="30"/>
      <c r="I32" s="30"/>
      <c r="J32" s="30"/>
      <c r="K32" s="30"/>
      <c r="L32" s="30"/>
      <c r="M32" s="30"/>
      <c r="N32" s="36"/>
      <c r="O32" s="20">
        <f t="shared" si="1"/>
        <v>0</v>
      </c>
      <c r="P32" s="21">
        <f t="shared" si="2"/>
        <v>0</v>
      </c>
      <c r="Q32" s="21">
        <f t="shared" si="3"/>
        <v>0</v>
      </c>
      <c r="S32" s="28">
        <v>1880</v>
      </c>
      <c r="T32" s="7" t="s">
        <v>72</v>
      </c>
      <c r="U32" s="6">
        <f>SUMIF(C3:C55,"1880",Q3:Q55)</f>
        <v>0</v>
      </c>
      <c r="W32" s="12">
        <f>SUMIF(C3:C52,"1880",O3:O52)</f>
        <v>0</v>
      </c>
    </row>
    <row r="33" spans="1:23" ht="15.75" thickBot="1">
      <c r="A33" s="22" t="str">
        <f t="shared" si="0"/>
        <v>NO</v>
      </c>
      <c r="B33" s="113"/>
      <c r="C33" s="72">
        <v>1731</v>
      </c>
      <c r="D33" s="72" t="s">
        <v>67</v>
      </c>
      <c r="E33" s="24"/>
      <c r="F33" s="46"/>
      <c r="G33" s="25"/>
      <c r="H33" s="25"/>
      <c r="I33" s="25"/>
      <c r="J33" s="25"/>
      <c r="K33" s="25"/>
      <c r="L33" s="25"/>
      <c r="M33" s="25"/>
      <c r="N33" s="35"/>
      <c r="O33" s="20">
        <f t="shared" si="1"/>
        <v>0</v>
      </c>
      <c r="P33" s="21">
        <f t="shared" si="2"/>
        <v>0</v>
      </c>
      <c r="Q33" s="21">
        <f t="shared" si="3"/>
        <v>0</v>
      </c>
      <c r="S33" s="28">
        <v>1415</v>
      </c>
      <c r="T33" s="7" t="s">
        <v>112</v>
      </c>
      <c r="U33" s="6">
        <f>SUMIF(C3:C56,"1415",Q3:Q56)</f>
        <v>0</v>
      </c>
      <c r="W33" s="12">
        <f>SUMIF(C3:C53,"1451",O3:O53)</f>
        <v>0</v>
      </c>
    </row>
    <row r="34" spans="1:23" ht="15.75" thickBot="1">
      <c r="A34" s="22" t="str">
        <f t="shared" si="0"/>
        <v>NO</v>
      </c>
      <c r="B34" s="72"/>
      <c r="C34" s="110">
        <v>1132</v>
      </c>
      <c r="D34" s="110" t="s">
        <v>114</v>
      </c>
      <c r="E34" s="24"/>
      <c r="F34" s="30"/>
      <c r="G34" s="30"/>
      <c r="H34" s="30"/>
      <c r="I34" s="30"/>
      <c r="J34" s="30"/>
      <c r="K34" s="30"/>
      <c r="L34" s="30"/>
      <c r="M34" s="30"/>
      <c r="N34" s="36"/>
      <c r="O34" s="20">
        <f t="shared" si="1"/>
        <v>0</v>
      </c>
      <c r="P34" s="21">
        <f t="shared" si="2"/>
        <v>0</v>
      </c>
      <c r="Q34" s="21">
        <f t="shared" si="3"/>
        <v>0</v>
      </c>
      <c r="S34" s="28">
        <v>2027</v>
      </c>
      <c r="T34" s="7" t="s">
        <v>86</v>
      </c>
      <c r="U34" s="6">
        <f>SUMIF(C3:C57,"2027",Q3:Q50)</f>
        <v>9</v>
      </c>
      <c r="W34" s="12">
        <f>SUMIF(C3:C54,"2027",O3:O54)</f>
        <v>9</v>
      </c>
    </row>
    <row r="35" spans="1:23" ht="15.75" thickBot="1">
      <c r="A35" s="22" t="str">
        <f t="shared" si="0"/>
        <v>NO</v>
      </c>
      <c r="B35" s="72"/>
      <c r="C35" s="105">
        <v>2029</v>
      </c>
      <c r="D35" s="72" t="s">
        <v>93</v>
      </c>
      <c r="E35" s="24"/>
      <c r="F35" s="30"/>
      <c r="G35" s="30"/>
      <c r="H35" s="30"/>
      <c r="I35" s="30"/>
      <c r="J35" s="30"/>
      <c r="K35" s="30"/>
      <c r="L35" s="30"/>
      <c r="M35" s="30"/>
      <c r="N35" s="36"/>
      <c r="O35" s="20">
        <f t="shared" si="1"/>
        <v>0</v>
      </c>
      <c r="P35" s="21">
        <f aca="true" t="shared" si="4" ref="P35:P50">COUNTA(E35:N35)</f>
        <v>0</v>
      </c>
      <c r="Q35" s="21">
        <f aca="true" t="shared" si="5" ref="Q35:Q49">IF(P35&gt;=0,O35,0)</f>
        <v>0</v>
      </c>
      <c r="S35" s="28">
        <v>1132</v>
      </c>
      <c r="T35" s="7" t="s">
        <v>114</v>
      </c>
      <c r="U35" s="6">
        <f>SUMIF(C3:C58,"1132",Q3:Q58)</f>
        <v>0</v>
      </c>
      <c r="W35" s="12">
        <f>SUMIF(C3:C58,"1132",O3:O58)</f>
        <v>0</v>
      </c>
    </row>
    <row r="36" spans="1:23" ht="15.75" thickBot="1">
      <c r="A36" s="22" t="str">
        <f t="shared" si="0"/>
        <v>NO</v>
      </c>
      <c r="B36" s="95"/>
      <c r="C36" s="105">
        <v>2057</v>
      </c>
      <c r="D36" s="72" t="s">
        <v>101</v>
      </c>
      <c r="E36" s="29"/>
      <c r="F36" s="30"/>
      <c r="G36" s="30"/>
      <c r="H36" s="30"/>
      <c r="I36" s="30"/>
      <c r="J36" s="30"/>
      <c r="K36" s="30"/>
      <c r="L36" s="30"/>
      <c r="M36" s="30"/>
      <c r="N36" s="36"/>
      <c r="O36" s="20">
        <f t="shared" si="1"/>
        <v>0</v>
      </c>
      <c r="P36" s="21">
        <f t="shared" si="4"/>
        <v>0</v>
      </c>
      <c r="Q36" s="21">
        <f t="shared" si="5"/>
        <v>0</v>
      </c>
      <c r="S36" s="28">
        <v>1864</v>
      </c>
      <c r="T36" s="7" t="s">
        <v>97</v>
      </c>
      <c r="U36" s="6">
        <f>SUMIF(C3:C59,"1864",Q3:Q59)</f>
        <v>0</v>
      </c>
      <c r="W36" s="12">
        <f>SUMIF(C3:C56,"1864",O3:O56)</f>
        <v>0</v>
      </c>
    </row>
    <row r="37" spans="1:23" ht="15.75" thickBot="1">
      <c r="A37" s="22" t="str">
        <f t="shared" si="0"/>
        <v>NO</v>
      </c>
      <c r="B37" s="72"/>
      <c r="C37" s="105">
        <v>2057</v>
      </c>
      <c r="D37" s="72" t="s">
        <v>101</v>
      </c>
      <c r="E37" s="24"/>
      <c r="F37" s="30"/>
      <c r="G37" s="30"/>
      <c r="H37" s="30"/>
      <c r="I37" s="30"/>
      <c r="J37" s="30"/>
      <c r="K37" s="30"/>
      <c r="L37" s="30"/>
      <c r="M37" s="30"/>
      <c r="N37" s="36"/>
      <c r="O37" s="20">
        <f t="shared" si="1"/>
        <v>0</v>
      </c>
      <c r="P37" s="21">
        <f t="shared" si="4"/>
        <v>0</v>
      </c>
      <c r="Q37" s="21">
        <f t="shared" si="5"/>
        <v>0</v>
      </c>
      <c r="S37" s="28">
        <v>2029</v>
      </c>
      <c r="T37" s="7" t="s">
        <v>93</v>
      </c>
      <c r="U37" s="6">
        <f>SUMIF(C3:C61,"2029",Q3:Q61)</f>
        <v>0</v>
      </c>
      <c r="W37" s="12">
        <f>SUMIF(C3:C57,"2029",O3:O57)</f>
        <v>0</v>
      </c>
    </row>
    <row r="38" spans="1:23" ht="15.75" thickBot="1">
      <c r="A38" s="22"/>
      <c r="B38" s="95"/>
      <c r="C38" s="105">
        <v>2057</v>
      </c>
      <c r="D38" s="72" t="s">
        <v>101</v>
      </c>
      <c r="E38" s="29"/>
      <c r="F38" s="30"/>
      <c r="G38" s="30"/>
      <c r="H38" s="30"/>
      <c r="I38" s="30"/>
      <c r="J38" s="30"/>
      <c r="K38" s="30"/>
      <c r="L38" s="30"/>
      <c r="M38" s="30"/>
      <c r="N38" s="36"/>
      <c r="O38" s="20">
        <f t="shared" si="1"/>
        <v>0</v>
      </c>
      <c r="P38" s="21">
        <f t="shared" si="4"/>
        <v>0</v>
      </c>
      <c r="Q38" s="21">
        <f t="shared" si="5"/>
        <v>0</v>
      </c>
      <c r="S38" s="28">
        <v>2069</v>
      </c>
      <c r="T38" s="7" t="s">
        <v>100</v>
      </c>
      <c r="U38" s="6">
        <f>SUMIF(C3:C61,"2069",Q3:Q61)</f>
        <v>0</v>
      </c>
      <c r="W38" s="12">
        <f>SUMIF(C3:C58,"2069",O3:O58)</f>
        <v>0</v>
      </c>
    </row>
    <row r="39" spans="1:23" ht="15.75" thickBot="1">
      <c r="A39" s="60"/>
      <c r="B39" s="72"/>
      <c r="C39" s="105">
        <v>2069</v>
      </c>
      <c r="D39" s="72" t="s">
        <v>100</v>
      </c>
      <c r="E39" s="24"/>
      <c r="F39" s="30"/>
      <c r="G39" s="30"/>
      <c r="H39" s="30"/>
      <c r="I39" s="30"/>
      <c r="J39" s="30"/>
      <c r="K39" s="30"/>
      <c r="L39" s="30"/>
      <c r="M39" s="30"/>
      <c r="N39" s="36"/>
      <c r="O39" s="20">
        <f t="shared" si="1"/>
        <v>0</v>
      </c>
      <c r="P39" s="21">
        <f t="shared" si="4"/>
        <v>0</v>
      </c>
      <c r="Q39" s="21">
        <f t="shared" si="5"/>
        <v>0</v>
      </c>
      <c r="S39" s="28">
        <v>2057</v>
      </c>
      <c r="T39" s="7" t="s">
        <v>101</v>
      </c>
      <c r="U39" s="6">
        <f>SUMIF(C3:C62,"2057",Q3:Q62)</f>
        <v>96</v>
      </c>
      <c r="W39" s="12">
        <f>SUMIF(C3:C59,"2057",O3:O59)</f>
        <v>96</v>
      </c>
    </row>
    <row r="40" spans="1:23" ht="15.75" thickBot="1">
      <c r="A40" s="60"/>
      <c r="B40" s="72"/>
      <c r="C40" s="105">
        <v>2069</v>
      </c>
      <c r="D40" s="72" t="s">
        <v>100</v>
      </c>
      <c r="E40" s="24"/>
      <c r="F40" s="30"/>
      <c r="G40" s="30"/>
      <c r="H40" s="30"/>
      <c r="I40" s="30"/>
      <c r="J40" s="30"/>
      <c r="K40" s="30"/>
      <c r="L40" s="30"/>
      <c r="M40" s="30"/>
      <c r="N40" s="36"/>
      <c r="O40" s="20">
        <f t="shared" si="1"/>
        <v>0</v>
      </c>
      <c r="P40" s="21">
        <f t="shared" si="4"/>
        <v>0</v>
      </c>
      <c r="Q40" s="21">
        <f t="shared" si="5"/>
        <v>0</v>
      </c>
      <c r="S40" s="28">
        <v>1965</v>
      </c>
      <c r="T40" s="7" t="s">
        <v>98</v>
      </c>
      <c r="U40" s="6">
        <f>SUMIF(C3:C63,"1965",Q3:Q63)</f>
        <v>0</v>
      </c>
      <c r="W40" s="12">
        <f>SUMIF(C5:C60,"1965",O5:O60)</f>
        <v>0</v>
      </c>
    </row>
    <row r="41" spans="1:23" ht="15.75" thickBot="1">
      <c r="A41" s="36"/>
      <c r="B41" s="173"/>
      <c r="C41" s="177"/>
      <c r="D41" s="173"/>
      <c r="E41" s="30"/>
      <c r="F41" s="30"/>
      <c r="G41" s="30"/>
      <c r="H41" s="30"/>
      <c r="I41" s="30"/>
      <c r="J41" s="30"/>
      <c r="K41" s="30"/>
      <c r="L41" s="30"/>
      <c r="M41" s="30"/>
      <c r="N41" s="36"/>
      <c r="O41" s="20">
        <f t="shared" si="1"/>
        <v>0</v>
      </c>
      <c r="P41" s="21">
        <f t="shared" si="4"/>
        <v>0</v>
      </c>
      <c r="Q41" s="21">
        <f t="shared" si="5"/>
        <v>0</v>
      </c>
      <c r="U41" s="50">
        <f>SUM(U3:U40)</f>
        <v>1064</v>
      </c>
      <c r="W41" s="39">
        <f>SUM(W3:W40)</f>
        <v>1064</v>
      </c>
    </row>
    <row r="42" spans="1:17" ht="15.75" thickBot="1">
      <c r="A42" s="36"/>
      <c r="B42" s="36"/>
      <c r="C42" s="30"/>
      <c r="D42" s="36"/>
      <c r="E42" s="30"/>
      <c r="F42" s="30"/>
      <c r="G42" s="30"/>
      <c r="H42" s="30"/>
      <c r="I42" s="30"/>
      <c r="J42" s="30"/>
      <c r="K42" s="30"/>
      <c r="L42" s="30"/>
      <c r="M42" s="30"/>
      <c r="N42" s="36"/>
      <c r="O42" s="20">
        <f t="shared" si="1"/>
        <v>0</v>
      </c>
      <c r="P42" s="21">
        <f t="shared" si="4"/>
        <v>0</v>
      </c>
      <c r="Q42" s="21">
        <f t="shared" si="5"/>
        <v>0</v>
      </c>
    </row>
    <row r="43" spans="1:17" ht="15.75" thickBot="1">
      <c r="A43" s="36"/>
      <c r="B43" s="36"/>
      <c r="C43" s="30"/>
      <c r="D43" s="36"/>
      <c r="E43" s="30"/>
      <c r="F43" s="30"/>
      <c r="G43" s="30"/>
      <c r="H43" s="30"/>
      <c r="I43" s="30"/>
      <c r="J43" s="30"/>
      <c r="K43" s="30"/>
      <c r="L43" s="30"/>
      <c r="M43" s="30"/>
      <c r="N43" s="36"/>
      <c r="O43" s="20">
        <f t="shared" si="1"/>
        <v>0</v>
      </c>
      <c r="P43" s="21">
        <f t="shared" si="4"/>
        <v>0</v>
      </c>
      <c r="Q43" s="21">
        <f t="shared" si="5"/>
        <v>0</v>
      </c>
    </row>
    <row r="44" spans="1:17" ht="15.75" thickBot="1">
      <c r="A44" s="36"/>
      <c r="B44" s="36"/>
      <c r="C44" s="30"/>
      <c r="D44" s="36"/>
      <c r="E44" s="30"/>
      <c r="F44" s="30"/>
      <c r="G44" s="30"/>
      <c r="H44" s="30"/>
      <c r="I44" s="30"/>
      <c r="J44" s="30"/>
      <c r="K44" s="30"/>
      <c r="L44" s="30"/>
      <c r="M44" s="30"/>
      <c r="N44" s="36"/>
      <c r="O44" s="20">
        <f t="shared" si="1"/>
        <v>0</v>
      </c>
      <c r="P44" s="21">
        <f t="shared" si="4"/>
        <v>0</v>
      </c>
      <c r="Q44" s="21">
        <f t="shared" si="5"/>
        <v>0</v>
      </c>
    </row>
    <row r="45" spans="1:17" ht="15.75" thickBot="1">
      <c r="A45" s="36"/>
      <c r="B45" s="36"/>
      <c r="C45" s="30"/>
      <c r="D45" s="36"/>
      <c r="E45" s="30"/>
      <c r="F45" s="30"/>
      <c r="G45" s="30"/>
      <c r="H45" s="30"/>
      <c r="I45" s="30"/>
      <c r="J45" s="30"/>
      <c r="K45" s="30"/>
      <c r="L45" s="30"/>
      <c r="M45" s="30"/>
      <c r="N45" s="36"/>
      <c r="O45" s="20">
        <f t="shared" si="1"/>
        <v>0</v>
      </c>
      <c r="P45" s="21">
        <f t="shared" si="4"/>
        <v>0</v>
      </c>
      <c r="Q45" s="21">
        <f t="shared" si="5"/>
        <v>0</v>
      </c>
    </row>
    <row r="46" spans="1:17" ht="15.75" thickBot="1">
      <c r="A46" s="36"/>
      <c r="B46" s="36"/>
      <c r="C46" s="30"/>
      <c r="D46" s="36"/>
      <c r="E46" s="30"/>
      <c r="F46" s="30"/>
      <c r="G46" s="30"/>
      <c r="H46" s="30"/>
      <c r="I46" s="30"/>
      <c r="J46" s="30"/>
      <c r="K46" s="30"/>
      <c r="L46" s="30"/>
      <c r="M46" s="30"/>
      <c r="N46" s="36"/>
      <c r="O46" s="20">
        <f t="shared" si="1"/>
        <v>0</v>
      </c>
      <c r="P46" s="21">
        <f t="shared" si="4"/>
        <v>0</v>
      </c>
      <c r="Q46" s="21">
        <f t="shared" si="5"/>
        <v>0</v>
      </c>
    </row>
    <row r="47" spans="1:17" ht="15.75" thickBot="1">
      <c r="A47" s="36"/>
      <c r="B47" s="36"/>
      <c r="C47" s="30"/>
      <c r="D47" s="36"/>
      <c r="E47" s="30"/>
      <c r="F47" s="30"/>
      <c r="G47" s="30"/>
      <c r="H47" s="30"/>
      <c r="I47" s="30"/>
      <c r="J47" s="30"/>
      <c r="K47" s="30"/>
      <c r="L47" s="30"/>
      <c r="M47" s="30"/>
      <c r="N47" s="36"/>
      <c r="O47" s="20">
        <f t="shared" si="1"/>
        <v>0</v>
      </c>
      <c r="P47" s="21">
        <f t="shared" si="4"/>
        <v>0</v>
      </c>
      <c r="Q47" s="21">
        <f t="shared" si="5"/>
        <v>0</v>
      </c>
    </row>
    <row r="48" spans="1:17" ht="15.75" thickBot="1">
      <c r="A48" s="36"/>
      <c r="B48" s="36"/>
      <c r="C48" s="30"/>
      <c r="D48" s="36"/>
      <c r="E48" s="30"/>
      <c r="F48" s="30"/>
      <c r="G48" s="30"/>
      <c r="H48" s="30"/>
      <c r="I48" s="30"/>
      <c r="J48" s="30"/>
      <c r="K48" s="30"/>
      <c r="L48" s="30"/>
      <c r="M48" s="30"/>
      <c r="N48" s="36"/>
      <c r="O48" s="20">
        <f t="shared" si="1"/>
        <v>0</v>
      </c>
      <c r="P48" s="21">
        <f t="shared" si="4"/>
        <v>0</v>
      </c>
      <c r="Q48" s="21">
        <f t="shared" si="5"/>
        <v>0</v>
      </c>
    </row>
    <row r="49" spans="1:17" ht="15.75" thickBot="1">
      <c r="A49" s="36"/>
      <c r="B49" s="36"/>
      <c r="C49" s="30"/>
      <c r="D49" s="36"/>
      <c r="E49" s="30"/>
      <c r="F49" s="30"/>
      <c r="G49" s="30"/>
      <c r="H49" s="30"/>
      <c r="I49" s="30"/>
      <c r="J49" s="30"/>
      <c r="K49" s="30"/>
      <c r="L49" s="30"/>
      <c r="M49" s="30"/>
      <c r="N49" s="36"/>
      <c r="O49" s="20">
        <f t="shared" si="1"/>
        <v>0</v>
      </c>
      <c r="P49" s="21">
        <f t="shared" si="4"/>
        <v>0</v>
      </c>
      <c r="Q49" s="21">
        <f t="shared" si="5"/>
        <v>0</v>
      </c>
    </row>
    <row r="50" spans="1:17" ht="15.75" thickBot="1">
      <c r="A50" s="36"/>
      <c r="B50" s="36"/>
      <c r="C50" s="30"/>
      <c r="D50" s="36"/>
      <c r="E50" s="30"/>
      <c r="F50" s="30"/>
      <c r="G50" s="30"/>
      <c r="H50" s="30"/>
      <c r="I50" s="30"/>
      <c r="J50" s="30"/>
      <c r="K50" s="30"/>
      <c r="L50" s="30"/>
      <c r="M50" s="30"/>
      <c r="N50" s="36"/>
      <c r="O50" s="20">
        <f t="shared" si="1"/>
        <v>0</v>
      </c>
      <c r="P50" s="21">
        <f t="shared" si="4"/>
        <v>0</v>
      </c>
      <c r="Q50" s="21">
        <f>IF(P50&gt;=3,O50,0)</f>
        <v>0</v>
      </c>
    </row>
    <row r="51" spans="15:17" ht="15">
      <c r="O51" s="51">
        <f>SUM(O3:O50)</f>
        <v>1064</v>
      </c>
      <c r="Q51" s="52">
        <f>SUM(Q3:Q50)</f>
        <v>1064</v>
      </c>
    </row>
  </sheetData>
  <sheetProtection password="C4AE" sheet="1"/>
  <mergeCells count="1">
    <mergeCell ref="A1:F1"/>
  </mergeCells>
  <conditionalFormatting sqref="A3:A37">
    <cfRule type="containsText" priority="1" dxfId="1" operator="containsText" stopIfTrue="1" text="SI">
      <formula>NOT(ISERROR(SEARCH("SI",A3)))</formula>
    </cfRule>
    <cfRule type="containsText" priority="2" dxfId="0" operator="containsText" stopIfTrue="1" text="NO">
      <formula>NOT(ISERROR(SEARCH("NO",A3)))</formula>
    </cfRule>
  </conditionalFormatting>
  <hyperlinks>
    <hyperlink ref="B16" r:id="rId1" display="http://sdam.it/events/event/result_29534_1023.do"/>
    <hyperlink ref="D16" r:id="rId2" display="javascript:void(0);"/>
    <hyperlink ref="T10" r:id="rId3" display="javascript:void(0);"/>
    <hyperlink ref="D8" r:id="rId4" display="javascript:void(0);"/>
  </hyperlinks>
  <printOptions/>
  <pageMargins left="0.7875" right="0.7875" top="1.0527777777777778" bottom="1.0527777777777778" header="0.7875" footer="0.7875"/>
  <pageSetup horizontalDpi="300" verticalDpi="300" orientation="portrait" paperSize="9" r:id="rId5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72"/>
  <sheetViews>
    <sheetView tabSelected="1" zoomScale="86" zoomScaleNormal="86" zoomScalePageLayoutView="0" workbookViewId="0" topLeftCell="D28">
      <selection activeCell="F39" sqref="F39"/>
    </sheetView>
  </sheetViews>
  <sheetFormatPr defaultColWidth="11.57421875" defaultRowHeight="12.75"/>
  <cols>
    <col min="1" max="1" width="5.7109375" style="1" bestFit="1" customWidth="1"/>
    <col min="2" max="2" width="40.140625" style="1" customWidth="1"/>
    <col min="3" max="3" width="10.28125" style="13" customWidth="1"/>
    <col min="4" max="4" width="35.00390625" style="1" customWidth="1"/>
    <col min="5" max="5" width="8.140625" style="13" bestFit="1" customWidth="1"/>
    <col min="6" max="6" width="8.7109375" style="57" bestFit="1" customWidth="1"/>
    <col min="7" max="13" width="8.140625" style="13" bestFit="1" customWidth="1"/>
    <col min="14" max="14" width="7.7109375" style="1" bestFit="1" customWidth="1"/>
    <col min="15" max="15" width="9.28125" style="1" bestFit="1" customWidth="1"/>
    <col min="16" max="16" width="8.8515625" style="1" bestFit="1" customWidth="1"/>
    <col min="17" max="17" width="17.28125" style="15" bestFit="1" customWidth="1"/>
    <col min="18" max="18" width="11.57421875" style="1" customWidth="1"/>
    <col min="19" max="19" width="6.57421875" style="1" bestFit="1" customWidth="1"/>
    <col min="20" max="20" width="40.8515625" style="1" bestFit="1" customWidth="1"/>
    <col min="21" max="21" width="6.8515625" style="1" bestFit="1" customWidth="1"/>
    <col min="22" max="22" width="11.57421875" style="1" customWidth="1"/>
    <col min="23" max="23" width="19.7109375" style="1" bestFit="1" customWidth="1"/>
    <col min="24" max="16384" width="11.57421875" style="1" customWidth="1"/>
  </cols>
  <sheetData>
    <row r="1" spans="1:6" ht="16.5" thickBot="1">
      <c r="A1" s="279" t="s">
        <v>14</v>
      </c>
      <c r="B1" s="280"/>
      <c r="C1" s="280"/>
      <c r="D1" s="280"/>
      <c r="E1" s="280"/>
      <c r="F1" s="279"/>
    </row>
    <row r="2" spans="1:23" ht="16.5" thickBot="1">
      <c r="A2" s="179" t="s">
        <v>1</v>
      </c>
      <c r="B2" s="105" t="s">
        <v>2</v>
      </c>
      <c r="C2" s="105" t="s">
        <v>38</v>
      </c>
      <c r="D2" s="105" t="s">
        <v>3</v>
      </c>
      <c r="E2" s="105" t="s">
        <v>4</v>
      </c>
      <c r="F2" s="130" t="s">
        <v>5</v>
      </c>
      <c r="G2" s="18" t="s">
        <v>6</v>
      </c>
      <c r="H2" s="18" t="s">
        <v>7</v>
      </c>
      <c r="I2" s="19" t="s">
        <v>35</v>
      </c>
      <c r="J2" s="19" t="s">
        <v>36</v>
      </c>
      <c r="K2" s="19" t="s">
        <v>40</v>
      </c>
      <c r="L2" s="19" t="s">
        <v>41</v>
      </c>
      <c r="M2" s="19" t="s">
        <v>42</v>
      </c>
      <c r="N2" s="19" t="s">
        <v>8</v>
      </c>
      <c r="O2" s="20" t="s">
        <v>9</v>
      </c>
      <c r="P2" s="21" t="s">
        <v>10</v>
      </c>
      <c r="Q2" s="21" t="s">
        <v>11</v>
      </c>
      <c r="R2" s="14"/>
      <c r="S2" s="2" t="s">
        <v>38</v>
      </c>
      <c r="T2" s="3" t="s">
        <v>3</v>
      </c>
      <c r="U2" s="4" t="s">
        <v>12</v>
      </c>
      <c r="V2" s="14"/>
      <c r="W2" s="11" t="s">
        <v>34</v>
      </c>
    </row>
    <row r="3" spans="1:23" ht="18" customHeight="1" thickBot="1">
      <c r="A3" s="154" t="str">
        <f aca="true" t="shared" si="0" ref="A3:A34">IF(P3&lt;2,"NO","SI")</f>
        <v>SI</v>
      </c>
      <c r="B3" s="72" t="s">
        <v>293</v>
      </c>
      <c r="C3" s="72">
        <v>1180</v>
      </c>
      <c r="D3" s="93" t="s">
        <v>45</v>
      </c>
      <c r="E3" s="105">
        <v>100</v>
      </c>
      <c r="F3" s="53">
        <v>90</v>
      </c>
      <c r="G3" s="25"/>
      <c r="H3" s="25"/>
      <c r="I3" s="26"/>
      <c r="J3" s="26"/>
      <c r="K3" s="26"/>
      <c r="L3" s="26"/>
      <c r="M3" s="26"/>
      <c r="N3" s="43"/>
      <c r="O3" s="20">
        <f aca="true" t="shared" si="1" ref="O3:O34">IF(P3&gt;8,(LARGE(E3:N3,1)+LARGE(E3:N3,2)+LARGE(E3:N3,3)+LARGE(E3:N3,4)+LARGE(E3:N3,5)+LARGE(E3:N3,6)+LARGE(E3:N3,7)+LARGE(E3:N3,8)+LARGE(E3:N3,9)),(SUM(E3:N3)))</f>
        <v>190</v>
      </c>
      <c r="P3" s="21">
        <f aca="true" t="shared" si="2" ref="P3:P34">COUNTA(E3:N3)</f>
        <v>2</v>
      </c>
      <c r="Q3" s="21">
        <f aca="true" t="shared" si="3" ref="Q3:Q34">IF(P3&gt;=0,O3,0)</f>
        <v>190</v>
      </c>
      <c r="S3" s="44">
        <v>1213</v>
      </c>
      <c r="T3" s="45" t="s">
        <v>43</v>
      </c>
      <c r="U3" s="6">
        <f>SUMIF(C3:C100,"1213",Q3:Q100)</f>
        <v>227</v>
      </c>
      <c r="W3" s="12">
        <f>SUMIF(C3:C100,"1213",O3:O100)</f>
        <v>227</v>
      </c>
    </row>
    <row r="4" spans="1:23" ht="16.5" thickBot="1">
      <c r="A4" s="154" t="str">
        <f t="shared" si="0"/>
        <v>NO</v>
      </c>
      <c r="B4" s="72" t="s">
        <v>157</v>
      </c>
      <c r="C4" s="72">
        <v>1180</v>
      </c>
      <c r="D4" s="93" t="s">
        <v>45</v>
      </c>
      <c r="E4" s="105">
        <v>90</v>
      </c>
      <c r="F4" s="53"/>
      <c r="G4" s="25"/>
      <c r="H4" s="25"/>
      <c r="I4" s="26"/>
      <c r="J4" s="26"/>
      <c r="K4" s="26"/>
      <c r="L4" s="26"/>
      <c r="M4" s="26"/>
      <c r="N4" s="43"/>
      <c r="O4" s="20">
        <f t="shared" si="1"/>
        <v>90</v>
      </c>
      <c r="P4" s="21">
        <f t="shared" si="2"/>
        <v>1</v>
      </c>
      <c r="Q4" s="21">
        <f t="shared" si="3"/>
        <v>90</v>
      </c>
      <c r="S4" s="105">
        <v>48</v>
      </c>
      <c r="T4" s="72" t="s">
        <v>121</v>
      </c>
      <c r="U4" s="6">
        <f>SUMIF(C3:C71,"48",Q3:Q71)</f>
        <v>0</v>
      </c>
      <c r="W4" s="12">
        <f>SUMIF(C3:C71,"48",O3:O71)</f>
        <v>0</v>
      </c>
    </row>
    <row r="5" spans="1:23" ht="15.75" thickBot="1">
      <c r="A5" s="22" t="str">
        <f t="shared" si="0"/>
        <v>NO</v>
      </c>
      <c r="B5" s="72" t="s">
        <v>158</v>
      </c>
      <c r="C5" s="72">
        <v>1180</v>
      </c>
      <c r="D5" s="93" t="s">
        <v>45</v>
      </c>
      <c r="E5" s="105">
        <v>80</v>
      </c>
      <c r="F5" s="53"/>
      <c r="G5" s="25"/>
      <c r="H5" s="25"/>
      <c r="I5" s="26"/>
      <c r="J5" s="26"/>
      <c r="K5" s="26"/>
      <c r="L5" s="26"/>
      <c r="M5" s="26"/>
      <c r="N5" s="43"/>
      <c r="O5" s="20">
        <f t="shared" si="1"/>
        <v>80</v>
      </c>
      <c r="P5" s="21">
        <f t="shared" si="2"/>
        <v>1</v>
      </c>
      <c r="Q5" s="21">
        <f t="shared" si="3"/>
        <v>80</v>
      </c>
      <c r="S5" s="44">
        <v>1174</v>
      </c>
      <c r="T5" s="45" t="s">
        <v>44</v>
      </c>
      <c r="U5" s="6">
        <f>SUMIF(C3:C71,"1174",Q3:Q71)</f>
        <v>265</v>
      </c>
      <c r="W5" s="12">
        <f>SUMIF(C3:C71,"1174",O3:O71)</f>
        <v>265</v>
      </c>
    </row>
    <row r="6" spans="1:23" ht="16.5" thickBot="1">
      <c r="A6" s="22" t="str">
        <f t="shared" si="0"/>
        <v>SI</v>
      </c>
      <c r="B6" s="72" t="s">
        <v>156</v>
      </c>
      <c r="C6" s="176">
        <v>1174</v>
      </c>
      <c r="D6" s="55" t="s">
        <v>66</v>
      </c>
      <c r="E6" s="105">
        <v>60</v>
      </c>
      <c r="F6" s="54">
        <v>80</v>
      </c>
      <c r="G6" s="30"/>
      <c r="H6" s="30"/>
      <c r="I6" s="31"/>
      <c r="J6" s="31"/>
      <c r="K6" s="31"/>
      <c r="L6" s="31"/>
      <c r="M6" s="31"/>
      <c r="N6" s="49"/>
      <c r="O6" s="20">
        <f t="shared" si="1"/>
        <v>140</v>
      </c>
      <c r="P6" s="21">
        <f t="shared" si="2"/>
        <v>2</v>
      </c>
      <c r="Q6" s="21">
        <f t="shared" si="3"/>
        <v>140</v>
      </c>
      <c r="S6" s="28">
        <v>1180</v>
      </c>
      <c r="T6" s="45" t="s">
        <v>45</v>
      </c>
      <c r="U6" s="6">
        <f>SUMIF(C3:C71,"1180",Q3:Q71)</f>
        <v>438</v>
      </c>
      <c r="W6" s="12">
        <f>SUMIF(C3:C71,"1180",O3:O71)</f>
        <v>438</v>
      </c>
    </row>
    <row r="7" spans="1:23" ht="16.5" thickBot="1">
      <c r="A7" s="154" t="str">
        <f t="shared" si="0"/>
        <v>SI</v>
      </c>
      <c r="B7" s="72" t="s">
        <v>155</v>
      </c>
      <c r="C7" s="69">
        <v>1174</v>
      </c>
      <c r="D7" s="72" t="s">
        <v>66</v>
      </c>
      <c r="E7" s="105">
        <v>50</v>
      </c>
      <c r="F7" s="53">
        <v>60</v>
      </c>
      <c r="G7" s="25"/>
      <c r="H7" s="25"/>
      <c r="I7" s="26"/>
      <c r="J7" s="26"/>
      <c r="K7" s="26"/>
      <c r="L7" s="26"/>
      <c r="M7" s="26"/>
      <c r="N7" s="43"/>
      <c r="O7" s="20">
        <f t="shared" si="1"/>
        <v>110</v>
      </c>
      <c r="P7" s="21">
        <f t="shared" si="2"/>
        <v>2</v>
      </c>
      <c r="Q7" s="21">
        <f t="shared" si="3"/>
        <v>110</v>
      </c>
      <c r="S7" s="28">
        <v>1115</v>
      </c>
      <c r="T7" s="7" t="s">
        <v>46</v>
      </c>
      <c r="U7" s="6">
        <f>SUMIF(C3:C71,"1115",Q3:Q71)</f>
        <v>0</v>
      </c>
      <c r="W7" s="12">
        <f>SUMIF(C3:C71,"1115",O3:O71)</f>
        <v>0</v>
      </c>
    </row>
    <row r="8" spans="1:23" ht="15.75" thickBot="1">
      <c r="A8" s="22" t="str">
        <f t="shared" si="0"/>
        <v>NO</v>
      </c>
      <c r="B8" s="72" t="s">
        <v>192</v>
      </c>
      <c r="C8" s="72">
        <v>1773</v>
      </c>
      <c r="D8" s="72" t="s">
        <v>71</v>
      </c>
      <c r="E8" s="105">
        <v>40</v>
      </c>
      <c r="F8" s="54"/>
      <c r="G8" s="30"/>
      <c r="H8" s="30"/>
      <c r="I8" s="31"/>
      <c r="J8" s="31"/>
      <c r="K8" s="31"/>
      <c r="L8" s="31"/>
      <c r="M8" s="31"/>
      <c r="N8" s="49"/>
      <c r="O8" s="20">
        <f t="shared" si="1"/>
        <v>40</v>
      </c>
      <c r="P8" s="21">
        <f t="shared" si="2"/>
        <v>1</v>
      </c>
      <c r="Q8" s="21">
        <f t="shared" si="3"/>
        <v>40</v>
      </c>
      <c r="S8" s="28">
        <v>10</v>
      </c>
      <c r="T8" s="7" t="s">
        <v>47</v>
      </c>
      <c r="U8" s="6">
        <f>SUMIF(C3:C71,"10",Q3:Q71)</f>
        <v>32</v>
      </c>
      <c r="W8" s="12">
        <f>SUMIF(C3:C71,"10",O3:O71)</f>
        <v>32</v>
      </c>
    </row>
    <row r="9" spans="1:23" ht="16.5" thickBot="1">
      <c r="A9" s="22" t="str">
        <f t="shared" si="0"/>
        <v>SI</v>
      </c>
      <c r="B9" s="55" t="s">
        <v>159</v>
      </c>
      <c r="C9" s="105">
        <v>1887</v>
      </c>
      <c r="D9" s="72" t="s">
        <v>64</v>
      </c>
      <c r="E9" s="176">
        <v>30</v>
      </c>
      <c r="F9" s="53">
        <v>9</v>
      </c>
      <c r="G9" s="25"/>
      <c r="H9" s="25"/>
      <c r="I9" s="26"/>
      <c r="J9" s="26"/>
      <c r="K9" s="26"/>
      <c r="L9" s="26"/>
      <c r="M9" s="26"/>
      <c r="N9" s="43"/>
      <c r="O9" s="20">
        <f t="shared" si="1"/>
        <v>39</v>
      </c>
      <c r="P9" s="21">
        <f t="shared" si="2"/>
        <v>2</v>
      </c>
      <c r="Q9" s="21">
        <f t="shared" si="3"/>
        <v>39</v>
      </c>
      <c r="S9" s="28">
        <v>1589</v>
      </c>
      <c r="T9" s="7" t="s">
        <v>48</v>
      </c>
      <c r="U9" s="6">
        <f>SUMIF(C3:C71,"1589",Q3:Q71)</f>
        <v>58</v>
      </c>
      <c r="W9" s="12">
        <f>SUMIF(C3:C71,"1589",O3:O71)</f>
        <v>58</v>
      </c>
    </row>
    <row r="10" spans="1:23" ht="16.5" thickBot="1">
      <c r="A10" s="22" t="str">
        <f t="shared" si="0"/>
        <v>SI</v>
      </c>
      <c r="B10" s="55" t="s">
        <v>154</v>
      </c>
      <c r="C10" s="72">
        <v>2027</v>
      </c>
      <c r="D10" s="72" t="s">
        <v>86</v>
      </c>
      <c r="E10" s="176">
        <v>20</v>
      </c>
      <c r="F10" s="54">
        <v>50</v>
      </c>
      <c r="G10" s="30"/>
      <c r="H10" s="30"/>
      <c r="I10" s="31"/>
      <c r="J10" s="31"/>
      <c r="K10" s="31"/>
      <c r="L10" s="31"/>
      <c r="M10" s="31"/>
      <c r="N10" s="49"/>
      <c r="O10" s="20">
        <f t="shared" si="1"/>
        <v>70</v>
      </c>
      <c r="P10" s="21">
        <f t="shared" si="2"/>
        <v>2</v>
      </c>
      <c r="Q10" s="21">
        <f t="shared" si="3"/>
        <v>70</v>
      </c>
      <c r="S10" s="28">
        <v>1980</v>
      </c>
      <c r="T10" s="7" t="s">
        <v>80</v>
      </c>
      <c r="U10" s="6">
        <f>SUMIF(C3:C71,"1980",Q3:Q71)</f>
        <v>0</v>
      </c>
      <c r="W10" s="12">
        <f>SUMIF(C3:C71,"1980",O3:O71)</f>
        <v>0</v>
      </c>
    </row>
    <row r="11" spans="1:23" ht="15.75" thickBot="1">
      <c r="A11" s="22" t="str">
        <f t="shared" si="0"/>
        <v>SI</v>
      </c>
      <c r="B11" s="72" t="s">
        <v>294</v>
      </c>
      <c r="C11" s="72">
        <v>2027</v>
      </c>
      <c r="D11" s="72" t="s">
        <v>86</v>
      </c>
      <c r="E11" s="105">
        <v>15</v>
      </c>
      <c r="F11" s="53">
        <v>5</v>
      </c>
      <c r="G11" s="25"/>
      <c r="H11" s="25"/>
      <c r="I11" s="26"/>
      <c r="J11" s="26"/>
      <c r="K11" s="26"/>
      <c r="L11" s="26"/>
      <c r="M11" s="26"/>
      <c r="N11" s="43"/>
      <c r="O11" s="20">
        <f t="shared" si="1"/>
        <v>20</v>
      </c>
      <c r="P11" s="21">
        <f t="shared" si="2"/>
        <v>2</v>
      </c>
      <c r="Q11" s="21">
        <f t="shared" si="3"/>
        <v>20</v>
      </c>
      <c r="S11" s="28">
        <v>1590</v>
      </c>
      <c r="T11" s="7" t="s">
        <v>49</v>
      </c>
      <c r="U11" s="6">
        <f>SUMIF(C3:C71,"1590",Q3:Q71)</f>
        <v>0</v>
      </c>
      <c r="W11" s="12">
        <f>SUMIF(C3:C71,"1590",O3:O71)</f>
        <v>0</v>
      </c>
    </row>
    <row r="12" spans="1:23" ht="16.5" thickBot="1">
      <c r="A12" s="22" t="str">
        <f t="shared" si="0"/>
        <v>SI</v>
      </c>
      <c r="B12" s="55" t="s">
        <v>295</v>
      </c>
      <c r="C12" s="105">
        <v>1886</v>
      </c>
      <c r="D12" s="106">
        <v>707</v>
      </c>
      <c r="E12" s="176">
        <v>12</v>
      </c>
      <c r="F12" s="53">
        <v>30</v>
      </c>
      <c r="G12" s="25"/>
      <c r="H12" s="25"/>
      <c r="I12" s="26"/>
      <c r="J12" s="26"/>
      <c r="K12" s="26"/>
      <c r="L12" s="26"/>
      <c r="M12" s="26"/>
      <c r="N12" s="43"/>
      <c r="O12" s="20">
        <f t="shared" si="1"/>
        <v>42</v>
      </c>
      <c r="P12" s="21">
        <f t="shared" si="2"/>
        <v>2</v>
      </c>
      <c r="Q12" s="21">
        <f t="shared" si="3"/>
        <v>42</v>
      </c>
      <c r="S12" s="28">
        <v>1773</v>
      </c>
      <c r="T12" s="7" t="s">
        <v>71</v>
      </c>
      <c r="U12" s="6">
        <f>SUMIF(C3:C71,"1773",Q3:Q71)</f>
        <v>50</v>
      </c>
      <c r="W12" s="12">
        <f>SUMIF(C3:C71,"1773",O3:O71)</f>
        <v>50</v>
      </c>
    </row>
    <row r="13" spans="1:23" ht="16.5" thickBot="1">
      <c r="A13" s="22" t="str">
        <f t="shared" si="0"/>
        <v>SI</v>
      </c>
      <c r="B13" s="55" t="s">
        <v>296</v>
      </c>
      <c r="C13" s="93">
        <v>1213</v>
      </c>
      <c r="D13" s="93" t="s">
        <v>43</v>
      </c>
      <c r="E13" s="176">
        <v>9</v>
      </c>
      <c r="F13" s="54">
        <v>5</v>
      </c>
      <c r="G13" s="30"/>
      <c r="H13" s="30"/>
      <c r="I13" s="31"/>
      <c r="J13" s="31"/>
      <c r="K13" s="31"/>
      <c r="L13" s="31"/>
      <c r="M13" s="31"/>
      <c r="N13" s="49"/>
      <c r="O13" s="20">
        <f t="shared" si="1"/>
        <v>14</v>
      </c>
      <c r="P13" s="21">
        <f t="shared" si="2"/>
        <v>2</v>
      </c>
      <c r="Q13" s="21">
        <f t="shared" si="3"/>
        <v>14</v>
      </c>
      <c r="S13" s="28"/>
      <c r="T13" s="7"/>
      <c r="U13" s="6">
        <f>SUMIF(C3:C71,"1268",Q3:Q71)</f>
        <v>0</v>
      </c>
      <c r="W13" s="12">
        <f>SUMIF(C3:C71,"1268",O3:O71)</f>
        <v>0</v>
      </c>
    </row>
    <row r="14" spans="1:23" ht="15.75" thickBot="1">
      <c r="A14" s="22" t="str">
        <f t="shared" si="0"/>
        <v>SI</v>
      </c>
      <c r="B14" s="72" t="s">
        <v>297</v>
      </c>
      <c r="C14" s="72">
        <v>1180</v>
      </c>
      <c r="D14" s="93" t="s">
        <v>45</v>
      </c>
      <c r="E14" s="105">
        <v>8</v>
      </c>
      <c r="F14" s="53">
        <v>40</v>
      </c>
      <c r="G14" s="25"/>
      <c r="H14" s="25"/>
      <c r="I14" s="26"/>
      <c r="J14" s="26"/>
      <c r="K14" s="26"/>
      <c r="L14" s="26"/>
      <c r="M14" s="26"/>
      <c r="N14" s="43"/>
      <c r="O14" s="20">
        <f t="shared" si="1"/>
        <v>48</v>
      </c>
      <c r="P14" s="21">
        <f t="shared" si="2"/>
        <v>2</v>
      </c>
      <c r="Q14" s="21">
        <f t="shared" si="3"/>
        <v>48</v>
      </c>
      <c r="S14" s="28">
        <v>1843</v>
      </c>
      <c r="T14" s="7" t="s">
        <v>50</v>
      </c>
      <c r="U14" s="6">
        <f>SUMIF(C3:C71,"1843",Q3:Q71)</f>
        <v>0</v>
      </c>
      <c r="W14" s="12">
        <f>SUMIF(C3:C71,"1843",O3:O71)</f>
        <v>0</v>
      </c>
    </row>
    <row r="15" spans="1:23" ht="15.75" thickBot="1">
      <c r="A15" s="22" t="str">
        <f t="shared" si="0"/>
        <v>SI</v>
      </c>
      <c r="B15" s="72" t="s">
        <v>298</v>
      </c>
      <c r="C15" s="93">
        <v>1213</v>
      </c>
      <c r="D15" s="93" t="s">
        <v>43</v>
      </c>
      <c r="E15" s="105">
        <v>7</v>
      </c>
      <c r="F15" s="54">
        <v>15</v>
      </c>
      <c r="G15" s="30"/>
      <c r="H15" s="30"/>
      <c r="I15" s="31"/>
      <c r="J15" s="31"/>
      <c r="K15" s="31"/>
      <c r="L15" s="31"/>
      <c r="M15" s="31"/>
      <c r="N15" s="49"/>
      <c r="O15" s="20">
        <f t="shared" si="1"/>
        <v>22</v>
      </c>
      <c r="P15" s="21">
        <f t="shared" si="2"/>
        <v>2</v>
      </c>
      <c r="Q15" s="21">
        <f t="shared" si="3"/>
        <v>22</v>
      </c>
      <c r="S15" s="28">
        <v>1317</v>
      </c>
      <c r="T15" s="7" t="s">
        <v>51</v>
      </c>
      <c r="U15" s="6">
        <f>SUMIF(C3:C71,"1317",Q3:Q71)</f>
        <v>28</v>
      </c>
      <c r="W15" s="12">
        <f>SUMIF(C3:C71,"1317",O3:O71)</f>
        <v>28</v>
      </c>
    </row>
    <row r="16" spans="1:23" ht="15.75" thickBot="1">
      <c r="A16" s="22" t="str">
        <f t="shared" si="0"/>
        <v>SI</v>
      </c>
      <c r="B16" s="72" t="s">
        <v>299</v>
      </c>
      <c r="C16" s="72">
        <v>1589</v>
      </c>
      <c r="D16" s="72" t="s">
        <v>48</v>
      </c>
      <c r="E16" s="105">
        <v>6</v>
      </c>
      <c r="F16" s="54">
        <v>12</v>
      </c>
      <c r="G16" s="30"/>
      <c r="H16" s="30"/>
      <c r="I16" s="31"/>
      <c r="J16" s="31"/>
      <c r="K16" s="31"/>
      <c r="L16" s="31"/>
      <c r="M16" s="31"/>
      <c r="N16" s="49"/>
      <c r="O16" s="20">
        <f t="shared" si="1"/>
        <v>18</v>
      </c>
      <c r="P16" s="21">
        <f t="shared" si="2"/>
        <v>2</v>
      </c>
      <c r="Q16" s="21">
        <f t="shared" si="3"/>
        <v>18</v>
      </c>
      <c r="S16" s="28">
        <v>1862</v>
      </c>
      <c r="T16" s="7" t="s">
        <v>123</v>
      </c>
      <c r="U16" s="6">
        <f>SUMIF(C3:C71,"1862",Q3:Q71)</f>
        <v>0</v>
      </c>
      <c r="W16" s="12">
        <f>SUMIF(C3:C71,"1862",O3:O71)</f>
        <v>0</v>
      </c>
    </row>
    <row r="17" spans="1:23" ht="16.5" thickBot="1">
      <c r="A17" s="22" t="str">
        <f t="shared" si="0"/>
        <v>SI</v>
      </c>
      <c r="B17" s="55" t="s">
        <v>300</v>
      </c>
      <c r="C17" s="93">
        <v>1213</v>
      </c>
      <c r="D17" s="93" t="s">
        <v>43</v>
      </c>
      <c r="E17" s="176">
        <v>5</v>
      </c>
      <c r="F17" s="53">
        <v>6</v>
      </c>
      <c r="G17" s="25"/>
      <c r="H17" s="25"/>
      <c r="I17" s="26"/>
      <c r="J17" s="26"/>
      <c r="K17" s="26"/>
      <c r="L17" s="26"/>
      <c r="M17" s="26"/>
      <c r="N17" s="43"/>
      <c r="O17" s="20">
        <f t="shared" si="1"/>
        <v>11</v>
      </c>
      <c r="P17" s="21">
        <f t="shared" si="2"/>
        <v>2</v>
      </c>
      <c r="Q17" s="21">
        <f t="shared" si="3"/>
        <v>11</v>
      </c>
      <c r="S17" s="28">
        <v>1886</v>
      </c>
      <c r="T17" s="7" t="s">
        <v>52</v>
      </c>
      <c r="U17" s="6">
        <f>SUMIF(C3:C71,"1886",Q3:Q71)</f>
        <v>57</v>
      </c>
      <c r="W17" s="12">
        <f>SUMIF(C3:C71,"1886",O3:O71)</f>
        <v>57</v>
      </c>
    </row>
    <row r="18" spans="1:23" ht="16.5" thickBot="1">
      <c r="A18" s="22" t="str">
        <f t="shared" si="0"/>
        <v>SI</v>
      </c>
      <c r="B18" s="55" t="s">
        <v>326</v>
      </c>
      <c r="C18" s="105">
        <v>1886</v>
      </c>
      <c r="D18" s="106">
        <v>707</v>
      </c>
      <c r="E18" s="176">
        <v>5</v>
      </c>
      <c r="F18" s="54">
        <v>5</v>
      </c>
      <c r="G18" s="30"/>
      <c r="H18" s="30"/>
      <c r="I18" s="31"/>
      <c r="J18" s="31"/>
      <c r="K18" s="31"/>
      <c r="L18" s="31"/>
      <c r="M18" s="31"/>
      <c r="N18" s="49"/>
      <c r="O18" s="20">
        <f t="shared" si="1"/>
        <v>10</v>
      </c>
      <c r="P18" s="21">
        <f t="shared" si="2"/>
        <v>2</v>
      </c>
      <c r="Q18" s="21">
        <f t="shared" si="3"/>
        <v>10</v>
      </c>
      <c r="S18" s="28">
        <v>1755</v>
      </c>
      <c r="T18" s="7" t="s">
        <v>53</v>
      </c>
      <c r="U18" s="6">
        <f>SUMIF(C3:C71,"1755",Q3:Q71)</f>
        <v>0</v>
      </c>
      <c r="W18" s="12">
        <f>SUMIF(C3:C71,"1755",O3:O71)</f>
        <v>0</v>
      </c>
    </row>
    <row r="19" spans="1:23" ht="15.75" thickBot="1">
      <c r="A19" s="22" t="str">
        <f t="shared" si="0"/>
        <v>NO</v>
      </c>
      <c r="B19" s="72" t="s">
        <v>311</v>
      </c>
      <c r="C19" s="72">
        <v>1589</v>
      </c>
      <c r="D19" s="72" t="s">
        <v>48</v>
      </c>
      <c r="E19" s="105">
        <v>5</v>
      </c>
      <c r="F19" s="53"/>
      <c r="G19" s="25"/>
      <c r="H19" s="25"/>
      <c r="I19" s="26"/>
      <c r="J19" s="26"/>
      <c r="K19" s="26"/>
      <c r="L19" s="26"/>
      <c r="M19" s="26"/>
      <c r="N19" s="43"/>
      <c r="O19" s="20">
        <f t="shared" si="1"/>
        <v>5</v>
      </c>
      <c r="P19" s="21">
        <f t="shared" si="2"/>
        <v>1</v>
      </c>
      <c r="Q19" s="21">
        <f t="shared" si="3"/>
        <v>5</v>
      </c>
      <c r="S19" s="72">
        <v>2199</v>
      </c>
      <c r="T19" s="72" t="s">
        <v>324</v>
      </c>
      <c r="U19" s="6">
        <f>SUMIF(C3:C71,"2199",Q3:Q71)</f>
        <v>5</v>
      </c>
      <c r="W19" s="12">
        <f>SUMIF(C3:C71,"2199",O3:O71)</f>
        <v>5</v>
      </c>
    </row>
    <row r="20" spans="1:23" ht="15.75" thickBot="1">
      <c r="A20" s="22" t="str">
        <f t="shared" si="0"/>
        <v>NO</v>
      </c>
      <c r="B20" s="72" t="s">
        <v>315</v>
      </c>
      <c r="C20" s="105">
        <v>1887</v>
      </c>
      <c r="D20" s="72" t="s">
        <v>64</v>
      </c>
      <c r="E20" s="105">
        <v>5</v>
      </c>
      <c r="F20" s="54"/>
      <c r="G20" s="30"/>
      <c r="H20" s="30"/>
      <c r="I20" s="31"/>
      <c r="J20" s="31"/>
      <c r="K20" s="31"/>
      <c r="L20" s="31"/>
      <c r="M20" s="31"/>
      <c r="N20" s="49"/>
      <c r="O20" s="20">
        <f t="shared" si="1"/>
        <v>5</v>
      </c>
      <c r="P20" s="21">
        <f t="shared" si="2"/>
        <v>1</v>
      </c>
      <c r="Q20" s="21">
        <f t="shared" si="3"/>
        <v>5</v>
      </c>
      <c r="S20" s="28">
        <v>1298</v>
      </c>
      <c r="T20" s="7" t="s">
        <v>55</v>
      </c>
      <c r="U20" s="6">
        <f>SUMIF(C3:C71,"1298",Q3:Q71)</f>
        <v>5</v>
      </c>
      <c r="W20" s="12">
        <f>SUMIF(C3:C71,"1298",O3:O71)</f>
        <v>5</v>
      </c>
    </row>
    <row r="21" spans="1:23" ht="15.75" thickBot="1">
      <c r="A21" s="22" t="str">
        <f t="shared" si="0"/>
        <v>SI</v>
      </c>
      <c r="B21" s="72" t="s">
        <v>305</v>
      </c>
      <c r="C21" s="93">
        <v>1213</v>
      </c>
      <c r="D21" s="93" t="s">
        <v>43</v>
      </c>
      <c r="E21" s="105">
        <v>5</v>
      </c>
      <c r="F21" s="53">
        <v>5</v>
      </c>
      <c r="G21" s="25"/>
      <c r="H21" s="25"/>
      <c r="I21" s="26"/>
      <c r="J21" s="26"/>
      <c r="K21" s="26"/>
      <c r="L21" s="26"/>
      <c r="M21" s="26"/>
      <c r="N21" s="43"/>
      <c r="O21" s="20">
        <f t="shared" si="1"/>
        <v>10</v>
      </c>
      <c r="P21" s="21">
        <f t="shared" si="2"/>
        <v>2</v>
      </c>
      <c r="Q21" s="21">
        <f t="shared" si="3"/>
        <v>10</v>
      </c>
      <c r="S21" s="28">
        <v>1887</v>
      </c>
      <c r="T21" s="7" t="s">
        <v>56</v>
      </c>
      <c r="U21" s="6">
        <f>SUMIF(C3:C71,"1887",Q3:Q71)</f>
        <v>64</v>
      </c>
      <c r="W21" s="12">
        <f>SUMIF(C3:C71,"1887",O3:O71)</f>
        <v>64</v>
      </c>
    </row>
    <row r="22" spans="1:23" ht="16.5" thickBot="1">
      <c r="A22" s="22" t="str">
        <f t="shared" si="0"/>
        <v>SI</v>
      </c>
      <c r="B22" s="72" t="s">
        <v>306</v>
      </c>
      <c r="C22" s="93">
        <v>1213</v>
      </c>
      <c r="D22" s="93" t="s">
        <v>43</v>
      </c>
      <c r="E22" s="105">
        <v>5</v>
      </c>
      <c r="F22" s="53">
        <v>20</v>
      </c>
      <c r="G22" s="25"/>
      <c r="H22" s="25"/>
      <c r="I22" s="26"/>
      <c r="J22" s="26"/>
      <c r="K22" s="26"/>
      <c r="L22" s="26"/>
      <c r="M22" s="26"/>
      <c r="N22" s="43"/>
      <c r="O22" s="20">
        <f t="shared" si="1"/>
        <v>25</v>
      </c>
      <c r="P22" s="21">
        <f t="shared" si="2"/>
        <v>2</v>
      </c>
      <c r="Q22" s="21">
        <f t="shared" si="3"/>
        <v>25</v>
      </c>
      <c r="S22" s="82">
        <v>1930</v>
      </c>
      <c r="T22" s="98" t="s">
        <v>73</v>
      </c>
      <c r="U22" s="6">
        <f>SUMIF(A3:A49,"1930",Q3:Q71)</f>
        <v>0</v>
      </c>
      <c r="W22" s="12">
        <f>SUMIF(A3:A49,"1930",O3:O71)</f>
        <v>0</v>
      </c>
    </row>
    <row r="23" spans="1:23" ht="16.5" thickBot="1">
      <c r="A23" s="22" t="str">
        <f t="shared" si="0"/>
        <v>NO</v>
      </c>
      <c r="B23" s="55" t="s">
        <v>307</v>
      </c>
      <c r="C23" s="93">
        <v>1213</v>
      </c>
      <c r="D23" s="93" t="s">
        <v>43</v>
      </c>
      <c r="E23" s="176">
        <v>5</v>
      </c>
      <c r="F23" s="53"/>
      <c r="G23" s="25"/>
      <c r="H23" s="25"/>
      <c r="I23" s="26"/>
      <c r="J23" s="26"/>
      <c r="K23" s="26"/>
      <c r="L23" s="26"/>
      <c r="M23" s="26"/>
      <c r="N23" s="43"/>
      <c r="O23" s="20">
        <f t="shared" si="1"/>
        <v>5</v>
      </c>
      <c r="P23" s="21">
        <f t="shared" si="2"/>
        <v>1</v>
      </c>
      <c r="Q23" s="21">
        <f t="shared" si="3"/>
        <v>5</v>
      </c>
      <c r="S23" s="28">
        <v>1756</v>
      </c>
      <c r="T23" s="7" t="s">
        <v>57</v>
      </c>
      <c r="U23" s="6">
        <f>SUMIF(C3:C71,"1756",Q3:Q71)</f>
        <v>0</v>
      </c>
      <c r="W23" s="12">
        <f>SUMIF(C3:C71,"1756",O3:O71)</f>
        <v>0</v>
      </c>
    </row>
    <row r="24" spans="1:23" ht="15.75" thickBot="1">
      <c r="A24" s="22" t="str">
        <f t="shared" si="0"/>
        <v>SI</v>
      </c>
      <c r="B24" s="72" t="s">
        <v>161</v>
      </c>
      <c r="C24" s="93">
        <v>1213</v>
      </c>
      <c r="D24" s="93" t="s">
        <v>43</v>
      </c>
      <c r="E24" s="105">
        <v>5</v>
      </c>
      <c r="F24" s="54">
        <v>5</v>
      </c>
      <c r="G24" s="30"/>
      <c r="H24" s="30"/>
      <c r="I24" s="31"/>
      <c r="J24" s="31"/>
      <c r="K24" s="31"/>
      <c r="L24" s="31"/>
      <c r="M24" s="31"/>
      <c r="N24" s="49"/>
      <c r="O24" s="20">
        <f t="shared" si="1"/>
        <v>10</v>
      </c>
      <c r="P24" s="21">
        <f t="shared" si="2"/>
        <v>2</v>
      </c>
      <c r="Q24" s="21">
        <f t="shared" si="3"/>
        <v>10</v>
      </c>
      <c r="S24" s="28">
        <v>1177</v>
      </c>
      <c r="T24" s="7" t="s">
        <v>58</v>
      </c>
      <c r="U24" s="6">
        <f>SUMIF(C3:C71,"1177",Q3:Q71)</f>
        <v>0</v>
      </c>
      <c r="W24" s="12">
        <f>SUMIF(C3:C71,"1177",O3:O71)</f>
        <v>0</v>
      </c>
    </row>
    <row r="25" spans="1:23" ht="15.75" thickBot="1">
      <c r="A25" s="22" t="str">
        <f t="shared" si="0"/>
        <v>SI</v>
      </c>
      <c r="B25" s="72" t="s">
        <v>303</v>
      </c>
      <c r="C25" s="69">
        <v>1174</v>
      </c>
      <c r="D25" s="72" t="s">
        <v>66</v>
      </c>
      <c r="E25" s="105">
        <v>5</v>
      </c>
      <c r="F25" s="53">
        <v>5</v>
      </c>
      <c r="G25" s="25"/>
      <c r="H25" s="25"/>
      <c r="I25" s="26"/>
      <c r="J25" s="26"/>
      <c r="K25" s="26"/>
      <c r="L25" s="26"/>
      <c r="M25" s="26"/>
      <c r="N25" s="43"/>
      <c r="O25" s="20">
        <f t="shared" si="1"/>
        <v>10</v>
      </c>
      <c r="P25" s="21">
        <f t="shared" si="2"/>
        <v>2</v>
      </c>
      <c r="Q25" s="21">
        <f t="shared" si="3"/>
        <v>10</v>
      </c>
      <c r="S25" s="28">
        <v>1266</v>
      </c>
      <c r="T25" s="7" t="s">
        <v>59</v>
      </c>
      <c r="U25" s="6">
        <f>SUMIF(C3:C71,"1266",Q3:Q71)</f>
        <v>0</v>
      </c>
      <c r="W25" s="12">
        <f>SUMIF(C3:C71,"1266",O3:O71)</f>
        <v>0</v>
      </c>
    </row>
    <row r="26" spans="1:23" ht="15.75" thickBot="1">
      <c r="A26" s="22" t="str">
        <f t="shared" si="0"/>
        <v>SI</v>
      </c>
      <c r="B26" s="72" t="s">
        <v>163</v>
      </c>
      <c r="C26" s="93">
        <v>1213</v>
      </c>
      <c r="D26" s="93" t="s">
        <v>43</v>
      </c>
      <c r="E26" s="105">
        <v>5</v>
      </c>
      <c r="F26" s="54">
        <v>5</v>
      </c>
      <c r="G26" s="30"/>
      <c r="H26" s="30"/>
      <c r="I26" s="31"/>
      <c r="J26" s="31"/>
      <c r="K26" s="31"/>
      <c r="L26" s="31"/>
      <c r="M26" s="31"/>
      <c r="N26" s="49"/>
      <c r="O26" s="20">
        <f t="shared" si="1"/>
        <v>10</v>
      </c>
      <c r="P26" s="21">
        <f t="shared" si="2"/>
        <v>2</v>
      </c>
      <c r="Q26" s="21">
        <f t="shared" si="3"/>
        <v>10</v>
      </c>
      <c r="S26" s="72">
        <v>2144</v>
      </c>
      <c r="T26" s="72" t="s">
        <v>205</v>
      </c>
      <c r="U26" s="6">
        <f>SUMIF(C4:C72,"2144",Q4:Q72)</f>
        <v>35</v>
      </c>
      <c r="W26" s="12">
        <f>SUMIF(C3:C72,"2144",O3:O72)</f>
        <v>35</v>
      </c>
    </row>
    <row r="27" spans="1:23" ht="16.5" thickBot="1">
      <c r="A27" s="22" t="str">
        <f t="shared" si="0"/>
        <v>SI</v>
      </c>
      <c r="B27" s="72" t="s">
        <v>193</v>
      </c>
      <c r="C27" s="93">
        <v>1213</v>
      </c>
      <c r="D27" s="93" t="s">
        <v>43</v>
      </c>
      <c r="E27" s="105">
        <v>5</v>
      </c>
      <c r="F27" s="54">
        <v>5</v>
      </c>
      <c r="G27" s="30"/>
      <c r="H27" s="30"/>
      <c r="I27" s="31"/>
      <c r="J27" s="31"/>
      <c r="K27" s="31"/>
      <c r="L27" s="31"/>
      <c r="M27" s="31"/>
      <c r="N27" s="49"/>
      <c r="O27" s="20">
        <f t="shared" si="1"/>
        <v>10</v>
      </c>
      <c r="P27" s="21">
        <f t="shared" si="2"/>
        <v>2</v>
      </c>
      <c r="Q27" s="21">
        <f t="shared" si="3"/>
        <v>10</v>
      </c>
      <c r="S27" s="2">
        <v>1760</v>
      </c>
      <c r="T27" s="5" t="s">
        <v>61</v>
      </c>
      <c r="U27" s="6">
        <f>SUMIF(C4:C72,"1760",Q4:Q72)</f>
        <v>0</v>
      </c>
      <c r="W27" s="12">
        <f>SUMIF(C3:C71,"1760",O3:O71)</f>
        <v>0</v>
      </c>
    </row>
    <row r="28" spans="1:23" ht="16.5" thickBot="1">
      <c r="A28" s="22" t="str">
        <f t="shared" si="0"/>
        <v>SI</v>
      </c>
      <c r="B28" s="55" t="s">
        <v>301</v>
      </c>
      <c r="C28" s="72">
        <v>2057</v>
      </c>
      <c r="D28" s="72" t="s">
        <v>101</v>
      </c>
      <c r="E28" s="176">
        <v>5</v>
      </c>
      <c r="F28" s="53">
        <v>5</v>
      </c>
      <c r="G28" s="25"/>
      <c r="H28" s="25"/>
      <c r="I28" s="26"/>
      <c r="J28" s="26"/>
      <c r="K28" s="26"/>
      <c r="L28" s="26"/>
      <c r="M28" s="26"/>
      <c r="N28" s="43"/>
      <c r="O28" s="20">
        <f t="shared" si="1"/>
        <v>10</v>
      </c>
      <c r="P28" s="21">
        <f t="shared" si="2"/>
        <v>2</v>
      </c>
      <c r="Q28" s="21">
        <f t="shared" si="3"/>
        <v>10</v>
      </c>
      <c r="S28" s="28">
        <v>1988</v>
      </c>
      <c r="T28" s="7" t="s">
        <v>117</v>
      </c>
      <c r="U28" s="6">
        <f>SUMIF(C3:C77,"1988",Q3:Q77)</f>
        <v>0</v>
      </c>
      <c r="W28" s="12">
        <f>SUMIF(C3:C71,"1988",O3:O71)</f>
        <v>0</v>
      </c>
    </row>
    <row r="29" spans="1:23" ht="15.75" thickBot="1">
      <c r="A29" s="22" t="str">
        <f t="shared" si="0"/>
        <v>SI</v>
      </c>
      <c r="B29" s="72" t="s">
        <v>165</v>
      </c>
      <c r="C29" s="105">
        <v>1887</v>
      </c>
      <c r="D29" s="72" t="s">
        <v>64</v>
      </c>
      <c r="E29" s="105">
        <v>5</v>
      </c>
      <c r="F29" s="53">
        <v>5</v>
      </c>
      <c r="G29" s="25"/>
      <c r="H29" s="25"/>
      <c r="I29" s="26"/>
      <c r="J29" s="26"/>
      <c r="K29" s="26"/>
      <c r="L29" s="26"/>
      <c r="M29" s="26"/>
      <c r="N29" s="43"/>
      <c r="O29" s="20">
        <f t="shared" si="1"/>
        <v>10</v>
      </c>
      <c r="P29" s="21">
        <f t="shared" si="2"/>
        <v>2</v>
      </c>
      <c r="Q29" s="21">
        <f t="shared" si="3"/>
        <v>10</v>
      </c>
      <c r="S29" s="28">
        <v>1731</v>
      </c>
      <c r="T29" s="7" t="s">
        <v>67</v>
      </c>
      <c r="U29" s="6">
        <f>SUMIF(C3:C71,"1731",Q3:Q71)</f>
        <v>0</v>
      </c>
      <c r="W29" s="12">
        <f>SUMIF(C3:C71,"1731",O3:O71)</f>
        <v>0</v>
      </c>
    </row>
    <row r="30" spans="1:23" ht="15.75" thickBot="1">
      <c r="A30" s="22" t="str">
        <f t="shared" si="0"/>
        <v>NO</v>
      </c>
      <c r="B30" s="72" t="s">
        <v>162</v>
      </c>
      <c r="C30" s="69">
        <v>1174</v>
      </c>
      <c r="D30" s="72" t="s">
        <v>66</v>
      </c>
      <c r="E30" s="105">
        <v>5</v>
      </c>
      <c r="F30" s="54"/>
      <c r="G30" s="30"/>
      <c r="H30" s="30"/>
      <c r="I30" s="31"/>
      <c r="J30" s="31"/>
      <c r="K30" s="31"/>
      <c r="L30" s="31"/>
      <c r="M30" s="31"/>
      <c r="N30" s="49"/>
      <c r="O30" s="20">
        <f t="shared" si="1"/>
        <v>5</v>
      </c>
      <c r="P30" s="21">
        <f t="shared" si="2"/>
        <v>1</v>
      </c>
      <c r="Q30" s="21">
        <f t="shared" si="3"/>
        <v>5</v>
      </c>
      <c r="S30" s="28">
        <v>1889</v>
      </c>
      <c r="T30" s="7" t="s">
        <v>196</v>
      </c>
      <c r="U30" s="6">
        <f>SUMIF(C3:C82,"1889",Q3:Q82)</f>
        <v>0</v>
      </c>
      <c r="W30" s="12">
        <f>SUMIF(C3:C82,"1889",O3:O82)</f>
        <v>0</v>
      </c>
    </row>
    <row r="31" spans="1:23" ht="15.75" thickBot="1">
      <c r="A31" s="22" t="str">
        <f t="shared" si="0"/>
        <v>SI</v>
      </c>
      <c r="B31" s="72" t="s">
        <v>215</v>
      </c>
      <c r="C31" s="72">
        <v>2144</v>
      </c>
      <c r="D31" s="72" t="s">
        <v>205</v>
      </c>
      <c r="E31" s="105">
        <v>5</v>
      </c>
      <c r="F31" s="53">
        <v>5</v>
      </c>
      <c r="G31" s="25"/>
      <c r="H31" s="25"/>
      <c r="I31" s="26"/>
      <c r="J31" s="26"/>
      <c r="K31" s="26"/>
      <c r="L31" s="26"/>
      <c r="M31" s="26"/>
      <c r="N31" s="43"/>
      <c r="O31" s="20">
        <f t="shared" si="1"/>
        <v>10</v>
      </c>
      <c r="P31" s="21">
        <f t="shared" si="2"/>
        <v>2</v>
      </c>
      <c r="Q31" s="21">
        <f t="shared" si="3"/>
        <v>10</v>
      </c>
      <c r="S31" s="28">
        <v>1347</v>
      </c>
      <c r="T31" s="7" t="s">
        <v>70</v>
      </c>
      <c r="U31" s="6">
        <f>SUMIF(C3:C71,"1347",Q3:Q71)</f>
        <v>0</v>
      </c>
      <c r="W31" s="12">
        <f>SUMIF(C3:C71,"1347",O3:O71)</f>
        <v>0</v>
      </c>
    </row>
    <row r="32" spans="1:23" ht="15.75" thickBot="1">
      <c r="A32" s="22" t="str">
        <f t="shared" si="0"/>
        <v>NO</v>
      </c>
      <c r="B32" s="72" t="s">
        <v>332</v>
      </c>
      <c r="C32" s="72">
        <v>1589</v>
      </c>
      <c r="D32" s="72" t="s">
        <v>48</v>
      </c>
      <c r="E32" s="105">
        <v>5</v>
      </c>
      <c r="F32" s="53"/>
      <c r="G32" s="25"/>
      <c r="H32" s="25"/>
      <c r="I32" s="26"/>
      <c r="J32" s="26"/>
      <c r="K32" s="26"/>
      <c r="L32" s="26"/>
      <c r="M32" s="26"/>
      <c r="N32" s="43"/>
      <c r="O32" s="20">
        <f t="shared" si="1"/>
        <v>5</v>
      </c>
      <c r="P32" s="21">
        <f t="shared" si="2"/>
        <v>1</v>
      </c>
      <c r="Q32" s="21">
        <f t="shared" si="3"/>
        <v>5</v>
      </c>
      <c r="S32" s="28">
        <v>1880</v>
      </c>
      <c r="T32" s="7" t="s">
        <v>72</v>
      </c>
      <c r="U32" s="6">
        <f>SUMIF(C3:C71,"1880",Q3:Q71)</f>
        <v>0</v>
      </c>
      <c r="W32" s="12">
        <f>SUMIF(C3:C71,"1880",O3:O71)</f>
        <v>0</v>
      </c>
    </row>
    <row r="33" spans="1:23" ht="15.75" thickBot="1">
      <c r="A33" s="22" t="str">
        <f t="shared" si="0"/>
        <v>NO</v>
      </c>
      <c r="B33" s="72" t="s">
        <v>333</v>
      </c>
      <c r="C33" s="72">
        <v>1589</v>
      </c>
      <c r="D33" s="72" t="s">
        <v>48</v>
      </c>
      <c r="E33" s="105">
        <v>5</v>
      </c>
      <c r="F33" s="53"/>
      <c r="G33" s="25"/>
      <c r="H33" s="25"/>
      <c r="I33" s="26"/>
      <c r="J33" s="26"/>
      <c r="K33" s="26"/>
      <c r="L33" s="26"/>
      <c r="M33" s="26"/>
      <c r="N33" s="43"/>
      <c r="O33" s="20">
        <f t="shared" si="1"/>
        <v>5</v>
      </c>
      <c r="P33" s="21">
        <f t="shared" si="2"/>
        <v>1</v>
      </c>
      <c r="Q33" s="21">
        <f t="shared" si="3"/>
        <v>5</v>
      </c>
      <c r="S33" s="28">
        <v>1415</v>
      </c>
      <c r="T33" s="7" t="s">
        <v>112</v>
      </c>
      <c r="U33" s="6">
        <f>SUMIF(C3:C71,"1415",Q3:Q71)</f>
        <v>0</v>
      </c>
      <c r="W33" s="12">
        <f>SUMIF(C3:C71,"1451",O3:O71)</f>
        <v>0</v>
      </c>
    </row>
    <row r="34" spans="1:23" ht="16.5" thickBot="1">
      <c r="A34" s="22" t="str">
        <f t="shared" si="0"/>
        <v>NO</v>
      </c>
      <c r="B34" s="55" t="s">
        <v>316</v>
      </c>
      <c r="C34" s="105">
        <v>1298</v>
      </c>
      <c r="D34" s="72" t="s">
        <v>77</v>
      </c>
      <c r="E34" s="176">
        <v>5</v>
      </c>
      <c r="F34" s="54"/>
      <c r="G34" s="30"/>
      <c r="H34" s="30"/>
      <c r="I34" s="31"/>
      <c r="J34" s="31"/>
      <c r="K34" s="31"/>
      <c r="L34" s="31"/>
      <c r="M34" s="31"/>
      <c r="N34" s="49"/>
      <c r="O34" s="20">
        <f t="shared" si="1"/>
        <v>5</v>
      </c>
      <c r="P34" s="21">
        <f t="shared" si="2"/>
        <v>1</v>
      </c>
      <c r="Q34" s="21">
        <f t="shared" si="3"/>
        <v>5</v>
      </c>
      <c r="S34" s="28">
        <v>2027</v>
      </c>
      <c r="T34" s="7" t="s">
        <v>86</v>
      </c>
      <c r="U34" s="6">
        <f>SUMIF(C3:C77,"2027",Q3:Q77)</f>
        <v>95</v>
      </c>
      <c r="W34" s="12">
        <f>SUMIF(C3:C71,"2027",O3:O71)</f>
        <v>95</v>
      </c>
    </row>
    <row r="35" spans="1:23" ht="15.75" thickBot="1">
      <c r="A35" s="22" t="str">
        <f aca="true" t="shared" si="4" ref="A35:A71">IF(P35&lt;2,"NO","SI")</f>
        <v>NO</v>
      </c>
      <c r="B35" s="243" t="s">
        <v>308</v>
      </c>
      <c r="C35" s="97">
        <v>1180</v>
      </c>
      <c r="D35" s="189" t="s">
        <v>45</v>
      </c>
      <c r="E35" s="105">
        <v>5</v>
      </c>
      <c r="F35" s="53"/>
      <c r="G35" s="25"/>
      <c r="H35" s="25"/>
      <c r="I35" s="26"/>
      <c r="J35" s="26"/>
      <c r="K35" s="26"/>
      <c r="L35" s="26"/>
      <c r="M35" s="26"/>
      <c r="N35" s="43"/>
      <c r="O35" s="20">
        <f aca="true" t="shared" si="5" ref="O35:O66">IF(P35&gt;8,(LARGE(E35:N35,1)+LARGE(E35:N35,2)+LARGE(E35:N35,3)+LARGE(E35:N35,4)+LARGE(E35:N35,5)+LARGE(E35:N35,6)+LARGE(E35:N35,7)+LARGE(E35:N35,8)+LARGE(E35:N35,9)),(SUM(E35:N35)))</f>
        <v>5</v>
      </c>
      <c r="P35" s="21">
        <f aca="true" t="shared" si="6" ref="P35:P71">COUNTA(E35:N35)</f>
        <v>1</v>
      </c>
      <c r="Q35" s="21">
        <f aca="true" t="shared" si="7" ref="Q35:Q66">IF(P35&gt;=0,O35,0)</f>
        <v>5</v>
      </c>
      <c r="S35" s="28">
        <v>1132</v>
      </c>
      <c r="T35" s="7" t="s">
        <v>114</v>
      </c>
      <c r="U35" s="6">
        <f>SUMIF(C3:C77,"1132",Q3:Q77)</f>
        <v>10</v>
      </c>
      <c r="W35" s="12">
        <f>SUMIF(C3:C82,"1132",O3:O82)</f>
        <v>10</v>
      </c>
    </row>
    <row r="36" spans="1:23" ht="15.75" thickBot="1">
      <c r="A36" s="22" t="str">
        <f t="shared" si="4"/>
        <v>SI</v>
      </c>
      <c r="B36" s="72" t="s">
        <v>312</v>
      </c>
      <c r="C36" s="72">
        <v>2057</v>
      </c>
      <c r="D36" s="72" t="s">
        <v>101</v>
      </c>
      <c r="E36" s="105">
        <v>5</v>
      </c>
      <c r="F36" s="53">
        <v>5</v>
      </c>
      <c r="G36" s="25"/>
      <c r="H36" s="25"/>
      <c r="I36" s="26"/>
      <c r="J36" s="26"/>
      <c r="K36" s="26"/>
      <c r="L36" s="26"/>
      <c r="M36" s="26"/>
      <c r="N36" s="43"/>
      <c r="O36" s="20">
        <f t="shared" si="5"/>
        <v>10</v>
      </c>
      <c r="P36" s="21">
        <f t="shared" si="6"/>
        <v>2</v>
      </c>
      <c r="Q36" s="21">
        <f t="shared" si="7"/>
        <v>10</v>
      </c>
      <c r="S36" s="28">
        <v>1864</v>
      </c>
      <c r="T36" s="7" t="s">
        <v>97</v>
      </c>
      <c r="U36" s="6">
        <f>SUMIF(C3:C71,"1864",Q3:Q71)</f>
        <v>0</v>
      </c>
      <c r="W36" s="12">
        <f>SUMIF(C3:C71,"1864",O3:O71)</f>
        <v>0</v>
      </c>
    </row>
    <row r="37" spans="1:23" ht="15.75" thickBot="1">
      <c r="A37" s="22" t="str">
        <f t="shared" si="4"/>
        <v>NO</v>
      </c>
      <c r="B37" s="72" t="s">
        <v>160</v>
      </c>
      <c r="C37" s="72">
        <v>1589</v>
      </c>
      <c r="D37" s="72" t="s">
        <v>48</v>
      </c>
      <c r="E37" s="105">
        <v>5</v>
      </c>
      <c r="F37" s="53"/>
      <c r="G37" s="25"/>
      <c r="H37" s="25"/>
      <c r="I37" s="26"/>
      <c r="J37" s="26"/>
      <c r="K37" s="26"/>
      <c r="L37" s="26"/>
      <c r="M37" s="26"/>
      <c r="N37" s="43"/>
      <c r="O37" s="20">
        <f t="shared" si="5"/>
        <v>5</v>
      </c>
      <c r="P37" s="21">
        <f t="shared" si="6"/>
        <v>1</v>
      </c>
      <c r="Q37" s="21">
        <f t="shared" si="7"/>
        <v>5</v>
      </c>
      <c r="S37" s="28">
        <v>2029</v>
      </c>
      <c r="T37" s="7" t="s">
        <v>93</v>
      </c>
      <c r="U37" s="6">
        <f>SUMIF(C3:C88,"2029",Q3:Q88)</f>
        <v>0</v>
      </c>
      <c r="W37" s="12">
        <f>SUMIF(C3:C81,"2029",O3:O81)</f>
        <v>0</v>
      </c>
    </row>
    <row r="38" spans="1:23" ht="15.75" thickBot="1">
      <c r="A38" s="22" t="str">
        <f t="shared" si="4"/>
        <v>SI</v>
      </c>
      <c r="B38" s="72" t="s">
        <v>329</v>
      </c>
      <c r="C38" s="72">
        <v>2144</v>
      </c>
      <c r="D38" s="72" t="s">
        <v>205</v>
      </c>
      <c r="E38" s="105">
        <v>5</v>
      </c>
      <c r="F38" s="53">
        <v>5</v>
      </c>
      <c r="G38" s="25"/>
      <c r="H38" s="25"/>
      <c r="I38" s="26"/>
      <c r="J38" s="26"/>
      <c r="K38" s="26"/>
      <c r="L38" s="26"/>
      <c r="M38" s="26"/>
      <c r="N38" s="43"/>
      <c r="O38" s="20">
        <f t="shared" si="5"/>
        <v>10</v>
      </c>
      <c r="P38" s="21">
        <f t="shared" si="6"/>
        <v>2</v>
      </c>
      <c r="Q38" s="21">
        <f t="shared" si="7"/>
        <v>10</v>
      </c>
      <c r="S38" s="28">
        <v>2069</v>
      </c>
      <c r="T38" s="7" t="s">
        <v>100</v>
      </c>
      <c r="U38" s="6">
        <f>SUMIF(C3:C71,"2069",Q3:Q71)</f>
        <v>0</v>
      </c>
      <c r="W38" s="12">
        <f>SUMIF(C3:C71,"2069",O3:O71)</f>
        <v>0</v>
      </c>
    </row>
    <row r="39" spans="1:23" ht="15.75" thickBot="1">
      <c r="A39" s="22" t="str">
        <f t="shared" si="4"/>
        <v>NO</v>
      </c>
      <c r="B39" s="72" t="s">
        <v>309</v>
      </c>
      <c r="C39" s="72">
        <v>1773</v>
      </c>
      <c r="D39" s="72" t="s">
        <v>71</v>
      </c>
      <c r="E39" s="105">
        <v>5</v>
      </c>
      <c r="F39" s="54"/>
      <c r="G39" s="30"/>
      <c r="H39" s="30"/>
      <c r="I39" s="31"/>
      <c r="J39" s="31"/>
      <c r="K39" s="31"/>
      <c r="L39" s="31"/>
      <c r="M39" s="31"/>
      <c r="N39" s="49"/>
      <c r="O39" s="20">
        <f t="shared" si="5"/>
        <v>5</v>
      </c>
      <c r="P39" s="21">
        <f t="shared" si="6"/>
        <v>1</v>
      </c>
      <c r="Q39" s="21">
        <f t="shared" si="7"/>
        <v>5</v>
      </c>
      <c r="S39" s="28">
        <v>2057</v>
      </c>
      <c r="T39" s="7" t="s">
        <v>101</v>
      </c>
      <c r="U39" s="6">
        <f>SUMIF(C3:C82,"2057",Q3:Q82)</f>
        <v>60</v>
      </c>
      <c r="W39" s="12">
        <f>SUMIF(C4:C82,"2057",O4:O82)</f>
        <v>60</v>
      </c>
    </row>
    <row r="40" spans="1:23" ht="15.75" thickBot="1">
      <c r="A40" s="22" t="str">
        <f t="shared" si="4"/>
        <v>NO</v>
      </c>
      <c r="B40" s="72" t="s">
        <v>304</v>
      </c>
      <c r="C40" s="72">
        <v>1132</v>
      </c>
      <c r="D40" s="72" t="s">
        <v>114</v>
      </c>
      <c r="E40" s="105">
        <v>5</v>
      </c>
      <c r="F40" s="53"/>
      <c r="G40" s="25"/>
      <c r="H40" s="25"/>
      <c r="I40" s="26"/>
      <c r="J40" s="26"/>
      <c r="K40" s="26"/>
      <c r="L40" s="26"/>
      <c r="M40" s="26"/>
      <c r="N40" s="43"/>
      <c r="O40" s="20">
        <f t="shared" si="5"/>
        <v>5</v>
      </c>
      <c r="P40" s="21">
        <f t="shared" si="6"/>
        <v>1</v>
      </c>
      <c r="Q40" s="21">
        <f t="shared" si="7"/>
        <v>5</v>
      </c>
      <c r="S40" s="28">
        <v>1965</v>
      </c>
      <c r="T40" s="7" t="s">
        <v>98</v>
      </c>
      <c r="U40" s="6">
        <f>SUMIF(C3:C73,"1965",Q3:Q73)</f>
        <v>0</v>
      </c>
      <c r="W40" s="12">
        <f>SUMIF(C5:C73,"1965",O5:O73)</f>
        <v>0</v>
      </c>
    </row>
    <row r="41" spans="1:23" ht="15.75" thickBot="1">
      <c r="A41" s="22" t="str">
        <f t="shared" si="4"/>
        <v>SI</v>
      </c>
      <c r="B41" s="72" t="s">
        <v>310</v>
      </c>
      <c r="C41" s="97">
        <v>1317</v>
      </c>
      <c r="D41" s="97" t="s">
        <v>51</v>
      </c>
      <c r="E41" s="105">
        <v>5</v>
      </c>
      <c r="F41" s="54">
        <v>8</v>
      </c>
      <c r="G41" s="30"/>
      <c r="H41" s="30"/>
      <c r="I41" s="31"/>
      <c r="J41" s="31"/>
      <c r="K41" s="31"/>
      <c r="L41" s="31"/>
      <c r="M41" s="31"/>
      <c r="N41" s="49"/>
      <c r="O41" s="20">
        <f t="shared" si="5"/>
        <v>13</v>
      </c>
      <c r="P41" s="21">
        <f t="shared" si="6"/>
        <v>2</v>
      </c>
      <c r="Q41" s="21">
        <f t="shared" si="7"/>
        <v>13</v>
      </c>
      <c r="S41" s="1">
        <v>2072</v>
      </c>
      <c r="T41" s="1" t="s">
        <v>458</v>
      </c>
      <c r="U41" s="6">
        <f>SUMIF(C3:C74,"2072",Q3:Q74)</f>
        <v>5</v>
      </c>
      <c r="W41" s="12">
        <f>SUMIF(C3:C74,"2072",O3:O74)</f>
        <v>5</v>
      </c>
    </row>
    <row r="42" spans="1:17" ht="16.5" thickBot="1">
      <c r="A42" s="22" t="str">
        <f t="shared" si="4"/>
        <v>NO</v>
      </c>
      <c r="B42" s="191" t="s">
        <v>323</v>
      </c>
      <c r="C42" s="72">
        <v>1132</v>
      </c>
      <c r="D42" s="72" t="s">
        <v>114</v>
      </c>
      <c r="E42" s="176">
        <v>5</v>
      </c>
      <c r="F42" s="53"/>
      <c r="G42" s="25"/>
      <c r="H42" s="25"/>
      <c r="I42" s="26"/>
      <c r="J42" s="26"/>
      <c r="K42" s="26"/>
      <c r="L42" s="26"/>
      <c r="M42" s="26"/>
      <c r="N42" s="43"/>
      <c r="O42" s="20">
        <f t="shared" si="5"/>
        <v>5</v>
      </c>
      <c r="P42" s="21">
        <f t="shared" si="6"/>
        <v>1</v>
      </c>
      <c r="Q42" s="21">
        <f t="shared" si="7"/>
        <v>5</v>
      </c>
    </row>
    <row r="43" spans="1:17" ht="16.5" thickBot="1">
      <c r="A43" s="22" t="str">
        <f t="shared" si="4"/>
        <v>SI</v>
      </c>
      <c r="B43" s="72" t="s">
        <v>317</v>
      </c>
      <c r="C43" s="72">
        <v>2057</v>
      </c>
      <c r="D43" s="72" t="s">
        <v>101</v>
      </c>
      <c r="E43" s="105">
        <v>5</v>
      </c>
      <c r="F43" s="53">
        <v>5</v>
      </c>
      <c r="G43" s="150"/>
      <c r="H43" s="150"/>
      <c r="I43" s="246"/>
      <c r="J43" s="26"/>
      <c r="K43" s="26"/>
      <c r="L43" s="26"/>
      <c r="M43" s="26"/>
      <c r="N43" s="43"/>
      <c r="O43" s="20">
        <f t="shared" si="5"/>
        <v>10</v>
      </c>
      <c r="P43" s="21">
        <f t="shared" si="6"/>
        <v>2</v>
      </c>
      <c r="Q43" s="21">
        <f t="shared" si="7"/>
        <v>10</v>
      </c>
    </row>
    <row r="44" spans="1:17" ht="15.75" thickBot="1">
      <c r="A44" s="22" t="str">
        <f t="shared" si="4"/>
        <v>NO</v>
      </c>
      <c r="B44" s="72" t="s">
        <v>194</v>
      </c>
      <c r="C44" s="97">
        <v>1773</v>
      </c>
      <c r="D44" s="97" t="s">
        <v>71</v>
      </c>
      <c r="E44" s="105">
        <v>5</v>
      </c>
      <c r="F44" s="54"/>
      <c r="G44" s="30"/>
      <c r="H44" s="30"/>
      <c r="I44" s="30"/>
      <c r="J44" s="30"/>
      <c r="K44" s="30"/>
      <c r="L44" s="30"/>
      <c r="M44" s="30"/>
      <c r="N44" s="36"/>
      <c r="O44" s="20">
        <f t="shared" si="5"/>
        <v>5</v>
      </c>
      <c r="P44" s="21">
        <f t="shared" si="6"/>
        <v>1</v>
      </c>
      <c r="Q44" s="21">
        <f t="shared" si="7"/>
        <v>5</v>
      </c>
    </row>
    <row r="45" spans="1:23" ht="15.75" thickBot="1">
      <c r="A45" s="22" t="str">
        <f t="shared" si="4"/>
        <v>SI</v>
      </c>
      <c r="B45" s="113" t="s">
        <v>334</v>
      </c>
      <c r="C45" s="97">
        <v>2057</v>
      </c>
      <c r="D45" s="97" t="s">
        <v>101</v>
      </c>
      <c r="E45" s="105">
        <v>5</v>
      </c>
      <c r="F45" s="53">
        <v>5</v>
      </c>
      <c r="G45" s="25"/>
      <c r="H45" s="25"/>
      <c r="I45" s="25"/>
      <c r="J45" s="25"/>
      <c r="K45" s="25"/>
      <c r="L45" s="25"/>
      <c r="M45" s="25"/>
      <c r="N45" s="35"/>
      <c r="O45" s="20">
        <f t="shared" si="5"/>
        <v>10</v>
      </c>
      <c r="P45" s="21">
        <f t="shared" si="6"/>
        <v>2</v>
      </c>
      <c r="Q45" s="21">
        <f t="shared" si="7"/>
        <v>10</v>
      </c>
      <c r="U45" s="39">
        <f>SUM(U3:U44)</f>
        <v>1434</v>
      </c>
      <c r="W45" s="39">
        <f>SUM(W3:W44)</f>
        <v>1434</v>
      </c>
    </row>
    <row r="46" spans="1:17" ht="15.75" thickBot="1">
      <c r="A46" s="22" t="str">
        <f t="shared" si="4"/>
        <v>NO</v>
      </c>
      <c r="B46" s="72" t="s">
        <v>330</v>
      </c>
      <c r="C46" s="72">
        <v>1317</v>
      </c>
      <c r="D46" s="72" t="s">
        <v>51</v>
      </c>
      <c r="E46" s="105">
        <v>5</v>
      </c>
      <c r="F46" s="53"/>
      <c r="G46" s="25"/>
      <c r="H46" s="25"/>
      <c r="I46" s="25"/>
      <c r="J46" s="25"/>
      <c r="K46" s="25"/>
      <c r="L46" s="25"/>
      <c r="M46" s="25"/>
      <c r="N46" s="35"/>
      <c r="O46" s="20">
        <f t="shared" si="5"/>
        <v>5</v>
      </c>
      <c r="P46" s="21">
        <f t="shared" si="6"/>
        <v>1</v>
      </c>
      <c r="Q46" s="21">
        <f t="shared" si="7"/>
        <v>5</v>
      </c>
    </row>
    <row r="47" spans="1:17" ht="15.75" thickBot="1">
      <c r="A47" s="22" t="str">
        <f t="shared" si="4"/>
        <v>NO</v>
      </c>
      <c r="B47" s="72" t="s">
        <v>331</v>
      </c>
      <c r="C47" s="72">
        <v>1317</v>
      </c>
      <c r="D47" s="72" t="s">
        <v>51</v>
      </c>
      <c r="E47" s="105">
        <v>5</v>
      </c>
      <c r="F47" s="53"/>
      <c r="G47" s="25"/>
      <c r="H47" s="25"/>
      <c r="I47" s="25"/>
      <c r="J47" s="25"/>
      <c r="K47" s="25"/>
      <c r="L47" s="25"/>
      <c r="M47" s="25"/>
      <c r="N47" s="35"/>
      <c r="O47" s="20">
        <f t="shared" si="5"/>
        <v>5</v>
      </c>
      <c r="P47" s="21">
        <f t="shared" si="6"/>
        <v>1</v>
      </c>
      <c r="Q47" s="21">
        <f t="shared" si="7"/>
        <v>5</v>
      </c>
    </row>
    <row r="48" spans="1:17" ht="16.5" thickBot="1">
      <c r="A48" s="22" t="str">
        <f t="shared" si="4"/>
        <v>NO</v>
      </c>
      <c r="B48" s="55" t="s">
        <v>327</v>
      </c>
      <c r="C48" s="97">
        <v>1589</v>
      </c>
      <c r="D48" s="97" t="s">
        <v>48</v>
      </c>
      <c r="E48" s="176">
        <v>5</v>
      </c>
      <c r="F48" s="54"/>
      <c r="G48" s="30"/>
      <c r="H48" s="30"/>
      <c r="I48" s="30"/>
      <c r="J48" s="30"/>
      <c r="K48" s="30"/>
      <c r="L48" s="30"/>
      <c r="M48" s="30"/>
      <c r="N48" s="36"/>
      <c r="O48" s="20">
        <f t="shared" si="5"/>
        <v>5</v>
      </c>
      <c r="P48" s="21">
        <f t="shared" si="6"/>
        <v>1</v>
      </c>
      <c r="Q48" s="21">
        <f t="shared" si="7"/>
        <v>5</v>
      </c>
    </row>
    <row r="49" spans="1:17" ht="16.5" thickBot="1">
      <c r="A49" s="22" t="str">
        <f t="shared" si="4"/>
        <v>NO</v>
      </c>
      <c r="B49" s="191" t="s">
        <v>325</v>
      </c>
      <c r="C49" s="72">
        <v>2199</v>
      </c>
      <c r="D49" s="72" t="s">
        <v>324</v>
      </c>
      <c r="E49" s="176">
        <v>5</v>
      </c>
      <c r="F49" s="54"/>
      <c r="G49" s="30"/>
      <c r="H49" s="30"/>
      <c r="I49" s="30"/>
      <c r="J49" s="30"/>
      <c r="K49" s="30"/>
      <c r="L49" s="30"/>
      <c r="M49" s="30"/>
      <c r="N49" s="36"/>
      <c r="O49" s="20">
        <f t="shared" si="5"/>
        <v>5</v>
      </c>
      <c r="P49" s="21">
        <f t="shared" si="6"/>
        <v>1</v>
      </c>
      <c r="Q49" s="21">
        <f t="shared" si="7"/>
        <v>5</v>
      </c>
    </row>
    <row r="50" spans="1:17" ht="15.75" thickBot="1">
      <c r="A50" s="22" t="str">
        <f t="shared" si="4"/>
        <v>NO</v>
      </c>
      <c r="B50" s="113" t="s">
        <v>322</v>
      </c>
      <c r="C50" s="110">
        <v>1317</v>
      </c>
      <c r="D50" s="110" t="s">
        <v>51</v>
      </c>
      <c r="E50" s="105">
        <v>5</v>
      </c>
      <c r="F50" s="54"/>
      <c r="G50" s="30"/>
      <c r="H50" s="30"/>
      <c r="I50" s="30"/>
      <c r="J50" s="30"/>
      <c r="K50" s="30"/>
      <c r="L50" s="30"/>
      <c r="M50" s="30"/>
      <c r="N50" s="36"/>
      <c r="O50" s="20">
        <f t="shared" si="5"/>
        <v>5</v>
      </c>
      <c r="P50" s="21">
        <f t="shared" si="6"/>
        <v>1</v>
      </c>
      <c r="Q50" s="21">
        <f t="shared" si="7"/>
        <v>5</v>
      </c>
    </row>
    <row r="51" spans="1:17" ht="15.75" thickBot="1">
      <c r="A51" s="22" t="str">
        <f t="shared" si="4"/>
        <v>SI</v>
      </c>
      <c r="B51" s="72" t="s">
        <v>321</v>
      </c>
      <c r="C51" s="93">
        <v>1213</v>
      </c>
      <c r="D51" s="93" t="s">
        <v>43</v>
      </c>
      <c r="E51" s="105">
        <v>5</v>
      </c>
      <c r="F51" s="54">
        <v>5</v>
      </c>
      <c r="G51" s="30"/>
      <c r="H51" s="30"/>
      <c r="I51" s="30"/>
      <c r="J51" s="30"/>
      <c r="K51" s="30"/>
      <c r="L51" s="30"/>
      <c r="M51" s="30"/>
      <c r="N51" s="36"/>
      <c r="O51" s="20">
        <f t="shared" si="5"/>
        <v>10</v>
      </c>
      <c r="P51" s="21">
        <f t="shared" si="6"/>
        <v>2</v>
      </c>
      <c r="Q51" s="21">
        <f t="shared" si="7"/>
        <v>10</v>
      </c>
    </row>
    <row r="52" spans="1:17" ht="15.75" thickBot="1">
      <c r="A52" s="22" t="str">
        <f t="shared" si="4"/>
        <v>SI</v>
      </c>
      <c r="B52" s="72" t="s">
        <v>320</v>
      </c>
      <c r="C52" s="72">
        <v>1589</v>
      </c>
      <c r="D52" s="72" t="s">
        <v>48</v>
      </c>
      <c r="E52" s="105">
        <v>5</v>
      </c>
      <c r="F52" s="53">
        <v>5</v>
      </c>
      <c r="G52" s="25"/>
      <c r="H52" s="25"/>
      <c r="I52" s="25"/>
      <c r="J52" s="25"/>
      <c r="K52" s="25"/>
      <c r="L52" s="25"/>
      <c r="M52" s="25"/>
      <c r="N52" s="35"/>
      <c r="O52" s="20">
        <f t="shared" si="5"/>
        <v>10</v>
      </c>
      <c r="P52" s="21">
        <f t="shared" si="6"/>
        <v>2</v>
      </c>
      <c r="Q52" s="21">
        <f t="shared" si="7"/>
        <v>10</v>
      </c>
    </row>
    <row r="53" spans="1:17" ht="15.75" thickBot="1">
      <c r="A53" s="22" t="str">
        <f t="shared" si="4"/>
        <v>SI</v>
      </c>
      <c r="B53" s="72" t="s">
        <v>314</v>
      </c>
      <c r="C53" s="72">
        <v>1180</v>
      </c>
      <c r="D53" s="93" t="s">
        <v>45</v>
      </c>
      <c r="E53" s="105">
        <v>5</v>
      </c>
      <c r="F53" s="54">
        <v>5</v>
      </c>
      <c r="G53" s="30"/>
      <c r="H53" s="30"/>
      <c r="I53" s="30"/>
      <c r="J53" s="30"/>
      <c r="K53" s="30"/>
      <c r="L53" s="30"/>
      <c r="M53" s="30"/>
      <c r="N53" s="36"/>
      <c r="O53" s="20">
        <f t="shared" si="5"/>
        <v>10</v>
      </c>
      <c r="P53" s="21">
        <f t="shared" si="6"/>
        <v>2</v>
      </c>
      <c r="Q53" s="21">
        <f t="shared" si="7"/>
        <v>10</v>
      </c>
    </row>
    <row r="54" spans="1:17" ht="15.75" thickBot="1">
      <c r="A54" s="22" t="str">
        <f t="shared" si="4"/>
        <v>SI</v>
      </c>
      <c r="B54" s="72" t="s">
        <v>319</v>
      </c>
      <c r="C54" s="72">
        <v>10</v>
      </c>
      <c r="D54" s="72" t="s">
        <v>47</v>
      </c>
      <c r="E54" s="105">
        <v>5</v>
      </c>
      <c r="F54" s="54">
        <v>5</v>
      </c>
      <c r="G54" s="30"/>
      <c r="H54" s="30"/>
      <c r="I54" s="30"/>
      <c r="J54" s="30"/>
      <c r="K54" s="30"/>
      <c r="L54" s="30"/>
      <c r="M54" s="30"/>
      <c r="N54" s="36"/>
      <c r="O54" s="20">
        <f t="shared" si="5"/>
        <v>10</v>
      </c>
      <c r="P54" s="21">
        <f t="shared" si="6"/>
        <v>2</v>
      </c>
      <c r="Q54" s="21">
        <f t="shared" si="7"/>
        <v>10</v>
      </c>
    </row>
    <row r="55" spans="1:17" ht="15.75" thickBot="1">
      <c r="A55" s="22" t="str">
        <f t="shared" si="4"/>
        <v>SI</v>
      </c>
      <c r="B55" s="72" t="s">
        <v>313</v>
      </c>
      <c r="C55" s="72">
        <v>2144</v>
      </c>
      <c r="D55" s="72" t="s">
        <v>205</v>
      </c>
      <c r="E55" s="105">
        <v>5</v>
      </c>
      <c r="F55" s="54">
        <v>5</v>
      </c>
      <c r="G55" s="30"/>
      <c r="H55" s="30"/>
      <c r="I55" s="30"/>
      <c r="J55" s="30"/>
      <c r="K55" s="30"/>
      <c r="L55" s="30"/>
      <c r="M55" s="30"/>
      <c r="N55" s="36"/>
      <c r="O55" s="20">
        <f t="shared" si="5"/>
        <v>10</v>
      </c>
      <c r="P55" s="21">
        <f t="shared" si="6"/>
        <v>2</v>
      </c>
      <c r="Q55" s="21">
        <f t="shared" si="7"/>
        <v>10</v>
      </c>
    </row>
    <row r="56" spans="1:17" ht="15.75" thickBot="1">
      <c r="A56" s="22" t="str">
        <f t="shared" si="4"/>
        <v>SI</v>
      </c>
      <c r="B56" s="72" t="s">
        <v>302</v>
      </c>
      <c r="C56" s="72">
        <v>10</v>
      </c>
      <c r="D56" s="72" t="s">
        <v>47</v>
      </c>
      <c r="E56" s="105">
        <v>5</v>
      </c>
      <c r="F56" s="54">
        <v>7</v>
      </c>
      <c r="G56" s="30"/>
      <c r="H56" s="30"/>
      <c r="I56" s="30"/>
      <c r="J56" s="30"/>
      <c r="K56" s="30"/>
      <c r="L56" s="30"/>
      <c r="M56" s="30"/>
      <c r="N56" s="36"/>
      <c r="O56" s="20">
        <f t="shared" si="5"/>
        <v>12</v>
      </c>
      <c r="P56" s="21">
        <f t="shared" si="6"/>
        <v>2</v>
      </c>
      <c r="Q56" s="21">
        <f t="shared" si="7"/>
        <v>12</v>
      </c>
    </row>
    <row r="57" spans="1:17" ht="15.75" thickBot="1">
      <c r="A57" s="22" t="str">
        <f t="shared" si="4"/>
        <v>SI</v>
      </c>
      <c r="B57" s="72" t="s">
        <v>318</v>
      </c>
      <c r="C57" s="97">
        <v>10</v>
      </c>
      <c r="D57" s="97" t="s">
        <v>47</v>
      </c>
      <c r="E57" s="105">
        <v>5</v>
      </c>
      <c r="F57" s="54">
        <v>5</v>
      </c>
      <c r="G57" s="30"/>
      <c r="H57" s="30"/>
      <c r="I57" s="30"/>
      <c r="J57" s="30"/>
      <c r="K57" s="30"/>
      <c r="L57" s="30"/>
      <c r="M57" s="30"/>
      <c r="N57" s="36"/>
      <c r="O57" s="20">
        <f t="shared" si="5"/>
        <v>10</v>
      </c>
      <c r="P57" s="21">
        <f t="shared" si="6"/>
        <v>2</v>
      </c>
      <c r="Q57" s="21">
        <f t="shared" si="7"/>
        <v>10</v>
      </c>
    </row>
    <row r="58" spans="1:17" ht="15.75" thickBot="1">
      <c r="A58" s="22" t="str">
        <f t="shared" si="4"/>
        <v>NO</v>
      </c>
      <c r="B58" s="113" t="s">
        <v>164</v>
      </c>
      <c r="C58" s="72">
        <v>1180</v>
      </c>
      <c r="D58" s="93" t="s">
        <v>45</v>
      </c>
      <c r="E58" s="105">
        <v>5</v>
      </c>
      <c r="F58" s="54"/>
      <c r="G58" s="30"/>
      <c r="H58" s="30"/>
      <c r="I58" s="30"/>
      <c r="J58" s="30"/>
      <c r="K58" s="30"/>
      <c r="L58" s="30"/>
      <c r="M58" s="30"/>
      <c r="N58" s="36"/>
      <c r="O58" s="20">
        <f t="shared" si="5"/>
        <v>5</v>
      </c>
      <c r="P58" s="21">
        <f t="shared" si="6"/>
        <v>1</v>
      </c>
      <c r="Q58" s="21">
        <f t="shared" si="7"/>
        <v>5</v>
      </c>
    </row>
    <row r="59" spans="1:17" ht="15.75" thickBot="1">
      <c r="A59" s="22" t="str">
        <f t="shared" si="4"/>
        <v>SI</v>
      </c>
      <c r="B59" s="72" t="s">
        <v>498</v>
      </c>
      <c r="C59" s="72">
        <v>2057</v>
      </c>
      <c r="D59" s="72" t="s">
        <v>101</v>
      </c>
      <c r="E59" s="105">
        <v>5</v>
      </c>
      <c r="F59" s="54">
        <v>5</v>
      </c>
      <c r="G59" s="30"/>
      <c r="H59" s="30"/>
      <c r="I59" s="30"/>
      <c r="J59" s="30"/>
      <c r="K59" s="30"/>
      <c r="L59" s="30"/>
      <c r="M59" s="30"/>
      <c r="N59" s="36"/>
      <c r="O59" s="20">
        <f t="shared" si="5"/>
        <v>10</v>
      </c>
      <c r="P59" s="21">
        <f t="shared" si="6"/>
        <v>2</v>
      </c>
      <c r="Q59" s="21">
        <f t="shared" si="7"/>
        <v>10</v>
      </c>
    </row>
    <row r="60" spans="1:17" ht="15.75" thickBot="1">
      <c r="A60" s="22" t="str">
        <f t="shared" si="4"/>
        <v>NO</v>
      </c>
      <c r="B60" s="72" t="s">
        <v>328</v>
      </c>
      <c r="C60" s="72">
        <v>1589</v>
      </c>
      <c r="D60" s="72" t="s">
        <v>48</v>
      </c>
      <c r="E60" s="105">
        <v>5</v>
      </c>
      <c r="F60" s="54"/>
      <c r="G60" s="30"/>
      <c r="H60" s="30"/>
      <c r="I60" s="30"/>
      <c r="J60" s="30"/>
      <c r="K60" s="30"/>
      <c r="L60" s="30"/>
      <c r="M60" s="30"/>
      <c r="N60" s="36"/>
      <c r="O60" s="20">
        <f t="shared" si="5"/>
        <v>5</v>
      </c>
      <c r="P60" s="21">
        <f t="shared" si="6"/>
        <v>1</v>
      </c>
      <c r="Q60" s="21">
        <f t="shared" si="7"/>
        <v>5</v>
      </c>
    </row>
    <row r="61" spans="1:17" ht="16.5" thickBot="1">
      <c r="A61" s="22" t="str">
        <f t="shared" si="4"/>
        <v>NO</v>
      </c>
      <c r="B61" s="55" t="s">
        <v>152</v>
      </c>
      <c r="C61" s="244">
        <v>1213</v>
      </c>
      <c r="D61" s="245" t="s">
        <v>75</v>
      </c>
      <c r="E61" s="176"/>
      <c r="F61" s="53">
        <v>100</v>
      </c>
      <c r="G61" s="25"/>
      <c r="H61" s="25"/>
      <c r="I61" s="25"/>
      <c r="J61" s="25"/>
      <c r="K61" s="25"/>
      <c r="L61" s="25"/>
      <c r="M61" s="25"/>
      <c r="N61" s="35"/>
      <c r="O61" s="20">
        <f t="shared" si="5"/>
        <v>100</v>
      </c>
      <c r="P61" s="21">
        <f t="shared" si="6"/>
        <v>1</v>
      </c>
      <c r="Q61" s="21">
        <f t="shared" si="7"/>
        <v>100</v>
      </c>
    </row>
    <row r="62" spans="1:17" ht="15.75" thickBot="1">
      <c r="A62" s="22" t="str">
        <f t="shared" si="4"/>
        <v>NO</v>
      </c>
      <c r="B62" s="72" t="s">
        <v>493</v>
      </c>
      <c r="C62" s="72">
        <v>2027</v>
      </c>
      <c r="D62" s="72" t="s">
        <v>86</v>
      </c>
      <c r="E62" s="105"/>
      <c r="F62" s="53">
        <v>5</v>
      </c>
      <c r="G62" s="25"/>
      <c r="H62" s="25"/>
      <c r="I62" s="25"/>
      <c r="J62" s="25"/>
      <c r="K62" s="25"/>
      <c r="L62" s="25"/>
      <c r="M62" s="25"/>
      <c r="N62" s="35"/>
      <c r="O62" s="20">
        <f t="shared" si="5"/>
        <v>5</v>
      </c>
      <c r="P62" s="21">
        <f t="shared" si="6"/>
        <v>1</v>
      </c>
      <c r="Q62" s="21">
        <f t="shared" si="7"/>
        <v>5</v>
      </c>
    </row>
    <row r="63" spans="1:17" ht="16.5" thickBot="1">
      <c r="A63" s="22" t="str">
        <f t="shared" si="4"/>
        <v>NO</v>
      </c>
      <c r="B63" s="191" t="s">
        <v>494</v>
      </c>
      <c r="C63" s="72">
        <v>1180</v>
      </c>
      <c r="D63" s="93" t="s">
        <v>45</v>
      </c>
      <c r="E63" s="176"/>
      <c r="F63" s="53">
        <v>5</v>
      </c>
      <c r="G63" s="25"/>
      <c r="H63" s="25"/>
      <c r="I63" s="25"/>
      <c r="J63" s="25"/>
      <c r="K63" s="25"/>
      <c r="L63" s="25"/>
      <c r="M63" s="25"/>
      <c r="N63" s="35"/>
      <c r="O63" s="20">
        <f t="shared" si="5"/>
        <v>5</v>
      </c>
      <c r="P63" s="21">
        <f t="shared" si="6"/>
        <v>1</v>
      </c>
      <c r="Q63" s="21">
        <f t="shared" si="7"/>
        <v>5</v>
      </c>
    </row>
    <row r="64" spans="1:17" ht="16.5" thickBot="1">
      <c r="A64" s="22" t="str">
        <f t="shared" si="4"/>
        <v>NO</v>
      </c>
      <c r="B64" s="191" t="s">
        <v>495</v>
      </c>
      <c r="C64" s="109">
        <v>1887</v>
      </c>
      <c r="D64" s="97" t="s">
        <v>64</v>
      </c>
      <c r="E64" s="176"/>
      <c r="F64" s="54">
        <v>5</v>
      </c>
      <c r="G64" s="30"/>
      <c r="H64" s="30"/>
      <c r="I64" s="30"/>
      <c r="J64" s="30"/>
      <c r="K64" s="30"/>
      <c r="L64" s="30"/>
      <c r="M64" s="30"/>
      <c r="N64" s="36"/>
      <c r="O64" s="20">
        <f t="shared" si="5"/>
        <v>5</v>
      </c>
      <c r="P64" s="21">
        <f t="shared" si="6"/>
        <v>1</v>
      </c>
      <c r="Q64" s="21">
        <f t="shared" si="7"/>
        <v>5</v>
      </c>
    </row>
    <row r="65" spans="1:17" ht="16.5" thickBot="1">
      <c r="A65" s="22" t="str">
        <f t="shared" si="4"/>
        <v>NO</v>
      </c>
      <c r="B65" s="191" t="s">
        <v>496</v>
      </c>
      <c r="C65" s="72">
        <v>2072</v>
      </c>
      <c r="D65" s="72" t="s">
        <v>458</v>
      </c>
      <c r="E65" s="176"/>
      <c r="F65" s="53">
        <v>5</v>
      </c>
      <c r="G65" s="25"/>
      <c r="H65" s="25"/>
      <c r="I65" s="25"/>
      <c r="J65" s="25"/>
      <c r="K65" s="25"/>
      <c r="L65" s="25"/>
      <c r="M65" s="25"/>
      <c r="N65" s="35"/>
      <c r="O65" s="20">
        <f t="shared" si="5"/>
        <v>5</v>
      </c>
      <c r="P65" s="21">
        <f t="shared" si="6"/>
        <v>1</v>
      </c>
      <c r="Q65" s="21">
        <f t="shared" si="7"/>
        <v>5</v>
      </c>
    </row>
    <row r="66" spans="1:17" ht="15.75" thickBot="1">
      <c r="A66" s="22" t="str">
        <f t="shared" si="4"/>
        <v>NO</v>
      </c>
      <c r="B66" s="113" t="s">
        <v>497</v>
      </c>
      <c r="C66" s="105">
        <v>1886</v>
      </c>
      <c r="D66" s="106">
        <v>707</v>
      </c>
      <c r="E66" s="105"/>
      <c r="F66" s="53">
        <v>5</v>
      </c>
      <c r="G66" s="25"/>
      <c r="H66" s="25"/>
      <c r="I66" s="25"/>
      <c r="J66" s="25"/>
      <c r="K66" s="25"/>
      <c r="L66" s="25"/>
      <c r="M66" s="25"/>
      <c r="N66" s="35"/>
      <c r="O66" s="20">
        <f t="shared" si="5"/>
        <v>5</v>
      </c>
      <c r="P66" s="21">
        <f t="shared" si="6"/>
        <v>1</v>
      </c>
      <c r="Q66" s="21">
        <f t="shared" si="7"/>
        <v>5</v>
      </c>
    </row>
    <row r="67" spans="1:17" ht="15.75" thickBot="1">
      <c r="A67" s="22" t="str">
        <f t="shared" si="4"/>
        <v>NO</v>
      </c>
      <c r="B67" s="113" t="s">
        <v>499</v>
      </c>
      <c r="C67" s="72">
        <v>1180</v>
      </c>
      <c r="D67" s="93" t="s">
        <v>45</v>
      </c>
      <c r="E67" s="105"/>
      <c r="F67" s="53">
        <v>5</v>
      </c>
      <c r="G67" s="25"/>
      <c r="H67" s="25"/>
      <c r="I67" s="25"/>
      <c r="J67" s="25"/>
      <c r="K67" s="25"/>
      <c r="L67" s="25"/>
      <c r="M67" s="25"/>
      <c r="N67" s="35"/>
      <c r="O67" s="20">
        <f>IF(P67&gt;8,(LARGE(E67:N67,1)+LARGE(E67:N67,2)+LARGE(E67:N67,3)+LARGE(E67:N67,4)+LARGE(E67:N67,5)+LARGE(E67:N67,6)+LARGE(E67:N67,7)+LARGE(E67:N67,8)+LARGE(E67:N67,9)),(SUM(E67:N67)))</f>
        <v>5</v>
      </c>
      <c r="P67" s="21">
        <f t="shared" si="6"/>
        <v>1</v>
      </c>
      <c r="Q67" s="21">
        <f>IF(P67&gt;=0,O67,0)</f>
        <v>5</v>
      </c>
    </row>
    <row r="68" spans="1:17" ht="16.5" thickBot="1">
      <c r="A68" s="22" t="str">
        <f t="shared" si="4"/>
        <v>NO</v>
      </c>
      <c r="B68" s="191" t="s">
        <v>500</v>
      </c>
      <c r="C68" s="109">
        <v>1887</v>
      </c>
      <c r="D68" s="97" t="s">
        <v>64</v>
      </c>
      <c r="E68" s="176"/>
      <c r="F68" s="54">
        <v>5</v>
      </c>
      <c r="G68" s="30"/>
      <c r="H68" s="30"/>
      <c r="I68" s="30"/>
      <c r="J68" s="30"/>
      <c r="K68" s="30"/>
      <c r="L68" s="30"/>
      <c r="M68" s="30"/>
      <c r="N68" s="36"/>
      <c r="O68" s="20">
        <f>IF(P68&gt;8,(LARGE(E68:N68,1)+LARGE(E68:N68,2)+LARGE(E68:N68,3)+LARGE(E68:N68,4)+LARGE(E68:N68,5)+LARGE(E68:N68,6)+LARGE(E68:N68,7)+LARGE(E68:N68,8)+LARGE(E68:N68,9)),(SUM(E68:N68)))</f>
        <v>5</v>
      </c>
      <c r="P68" s="21">
        <f t="shared" si="6"/>
        <v>1</v>
      </c>
      <c r="Q68" s="21">
        <f>IF(P68&gt;=0,O68,0)</f>
        <v>5</v>
      </c>
    </row>
    <row r="69" spans="1:17" ht="15.75" thickBot="1">
      <c r="A69" s="22" t="str">
        <f t="shared" si="4"/>
        <v>NO</v>
      </c>
      <c r="B69" s="113" t="s">
        <v>502</v>
      </c>
      <c r="C69" s="72">
        <v>2144</v>
      </c>
      <c r="D69" s="72" t="s">
        <v>205</v>
      </c>
      <c r="E69" s="105"/>
      <c r="F69" s="53">
        <v>5</v>
      </c>
      <c r="G69" s="25"/>
      <c r="H69" s="25"/>
      <c r="I69" s="25"/>
      <c r="J69" s="25"/>
      <c r="K69" s="25"/>
      <c r="L69" s="25"/>
      <c r="M69" s="25"/>
      <c r="N69" s="35"/>
      <c r="O69" s="20">
        <f>IF(P69&gt;8,(LARGE(E69:N69,1)+LARGE(E69:N69,2)+LARGE(E69:N69,3)+LARGE(E69:N69,4)+LARGE(E69:N69,5)+LARGE(E69:N69,6)+LARGE(E69:N69,7)+LARGE(E69:N69,8)+LARGE(E69:N69,9)),(SUM(E69:N69)))</f>
        <v>5</v>
      </c>
      <c r="P69" s="21">
        <f t="shared" si="6"/>
        <v>1</v>
      </c>
      <c r="Q69" s="21">
        <f>IF(P69&gt;=0,O69,0)</f>
        <v>5</v>
      </c>
    </row>
    <row r="70" spans="1:17" ht="15.75" thickBot="1">
      <c r="A70" s="22" t="str">
        <f t="shared" si="4"/>
        <v>NO</v>
      </c>
      <c r="B70" s="113" t="s">
        <v>503</v>
      </c>
      <c r="C70" s="110">
        <v>2057</v>
      </c>
      <c r="D70" s="110" t="s">
        <v>101</v>
      </c>
      <c r="E70" s="105"/>
      <c r="F70" s="54">
        <v>5</v>
      </c>
      <c r="G70" s="30"/>
      <c r="H70" s="30"/>
      <c r="I70" s="30"/>
      <c r="J70" s="30"/>
      <c r="K70" s="30"/>
      <c r="L70" s="30"/>
      <c r="M70" s="30"/>
      <c r="N70" s="36"/>
      <c r="O70" s="20">
        <f>IF(P70&gt;8,(LARGE(E70:N70,1)+LARGE(E70:N70,2)+LARGE(E70:N70,3)+LARGE(E70:N70,4)+LARGE(E70:N70,5)+LARGE(E70:N70,6)+LARGE(E70:N70,7)+LARGE(E70:N70,8)+LARGE(E70:N70,9)),(SUM(E70:N70)))</f>
        <v>5</v>
      </c>
      <c r="P70" s="21">
        <f t="shared" si="6"/>
        <v>1</v>
      </c>
      <c r="Q70" s="21">
        <f>IF(P70&gt;=0,O70,0)</f>
        <v>5</v>
      </c>
    </row>
    <row r="71" spans="1:17" ht="15.75" thickBot="1">
      <c r="A71" s="22" t="str">
        <f t="shared" si="4"/>
        <v>NO</v>
      </c>
      <c r="B71" s="72" t="s">
        <v>501</v>
      </c>
      <c r="C71" s="110">
        <v>2057</v>
      </c>
      <c r="D71" s="110" t="s">
        <v>101</v>
      </c>
      <c r="E71" s="105"/>
      <c r="F71" s="54">
        <v>5</v>
      </c>
      <c r="G71" s="30"/>
      <c r="H71" s="30"/>
      <c r="I71" s="30"/>
      <c r="J71" s="30"/>
      <c r="K71" s="30"/>
      <c r="L71" s="30"/>
      <c r="M71" s="30"/>
      <c r="N71" s="36"/>
      <c r="O71" s="20">
        <f>IF(P71&gt;8,(LARGE(E71:N71,1)+LARGE(E71:N71,2)+LARGE(E71:N71,3)+LARGE(E71:N71,4)+LARGE(E71:N71,5)+LARGE(E71:N71,6)+LARGE(E71:N71,7)+LARGE(E71:N71,8)+LARGE(E71:N71,9)),(SUM(E71:N71)))</f>
        <v>5</v>
      </c>
      <c r="P71" s="21">
        <f t="shared" si="6"/>
        <v>1</v>
      </c>
      <c r="Q71" s="21">
        <f>IF(P71&gt;=0,O71,0)</f>
        <v>5</v>
      </c>
    </row>
    <row r="72" spans="15:17" ht="15.75" thickBot="1">
      <c r="O72" s="58">
        <f>SUM(O3:O71)</f>
        <v>1434</v>
      </c>
      <c r="Q72" s="59">
        <f>SUM(Q3:Q71)</f>
        <v>1434</v>
      </c>
    </row>
  </sheetData>
  <sheetProtection password="C4AE" sheet="1"/>
  <mergeCells count="1">
    <mergeCell ref="A1:F1"/>
  </mergeCells>
  <conditionalFormatting sqref="A3:A71">
    <cfRule type="containsText" priority="1" dxfId="1" operator="containsText" stopIfTrue="1" text="SI">
      <formula>NOT(ISERROR(SEARCH("SI",A3)))</formula>
    </cfRule>
    <cfRule type="containsText" priority="2" dxfId="0" operator="containsText" stopIfTrue="1" text="NO">
      <formula>NOT(ISERROR(SEARCH("NO",A3)))</formula>
    </cfRule>
  </conditionalFormatting>
  <hyperlinks>
    <hyperlink ref="B61" r:id="rId1" display="http://sdam.it/events/event/result_29534_1048.do"/>
    <hyperlink ref="D61" r:id="rId2" display="javascript:void(0);"/>
    <hyperlink ref="B13" r:id="rId3" display="http://sdam.it/events/event/result_29534_1033.do"/>
    <hyperlink ref="B17" r:id="rId4" display="http://sdam.it/events/event/result_29534_1031.do"/>
    <hyperlink ref="B12" r:id="rId5" display="http://sdam.it/events/event/result_29534_1047.do"/>
    <hyperlink ref="B23" r:id="rId6" display="http://sdam.it/events/event/result_29534_1045.do"/>
    <hyperlink ref="B18" r:id="rId7" display="http://sdam.it/events/event/result_29534_1041.do"/>
    <hyperlink ref="D6" r:id="rId8" display="javascript:void(0);"/>
  </hyperlinks>
  <printOptions/>
  <pageMargins left="0.7875" right="0.7875" top="1.0527777777777778" bottom="1.0527777777777778" header="0.7875" footer="0.7875"/>
  <pageSetup horizontalDpi="300" verticalDpi="300" orientation="portrait" paperSize="9" r:id="rId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62"/>
  <sheetViews>
    <sheetView zoomScale="75" zoomScaleNormal="75" zoomScalePageLayoutView="0" workbookViewId="0" topLeftCell="C40">
      <selection activeCell="F25" sqref="F25"/>
    </sheetView>
  </sheetViews>
  <sheetFormatPr defaultColWidth="11.57421875" defaultRowHeight="12.75"/>
  <cols>
    <col min="1" max="1" width="5.7109375" style="1" bestFit="1" customWidth="1"/>
    <col min="2" max="2" width="35.57421875" style="81" customWidth="1"/>
    <col min="3" max="3" width="9.140625" style="81" customWidth="1"/>
    <col min="4" max="4" width="43.140625" style="81" customWidth="1"/>
    <col min="5" max="5" width="8.140625" style="13" bestFit="1" customWidth="1"/>
    <col min="6" max="6" width="8.7109375" style="57" bestFit="1" customWidth="1"/>
    <col min="7" max="13" width="8.140625" style="13" bestFit="1" customWidth="1"/>
    <col min="14" max="14" width="7.7109375" style="1" bestFit="1" customWidth="1"/>
    <col min="15" max="15" width="9.28125" style="1" bestFit="1" customWidth="1"/>
    <col min="16" max="16" width="8.8515625" style="1" bestFit="1" customWidth="1"/>
    <col min="17" max="17" width="17.28125" style="15" bestFit="1" customWidth="1"/>
    <col min="18" max="18" width="11.57421875" style="1" customWidth="1"/>
    <col min="19" max="19" width="6.57421875" style="1" bestFit="1" customWidth="1"/>
    <col min="20" max="20" width="40.8515625" style="1" bestFit="1" customWidth="1"/>
    <col min="21" max="21" width="6.8515625" style="1" bestFit="1" customWidth="1"/>
    <col min="22" max="22" width="11.57421875" style="1" customWidth="1"/>
    <col min="23" max="23" width="19.7109375" style="1" bestFit="1" customWidth="1"/>
    <col min="24" max="16384" width="11.57421875" style="1" customWidth="1"/>
  </cols>
  <sheetData>
    <row r="1" spans="1:6" ht="16.5" thickBot="1">
      <c r="A1" s="277" t="s">
        <v>15</v>
      </c>
      <c r="B1" s="278"/>
      <c r="C1" s="278"/>
      <c r="D1" s="278"/>
      <c r="E1" s="278"/>
      <c r="F1" s="277"/>
    </row>
    <row r="2" spans="1:23" ht="16.5" thickBot="1">
      <c r="A2" s="179" t="s">
        <v>1</v>
      </c>
      <c r="B2" s="180"/>
      <c r="C2" s="181" t="s">
        <v>38</v>
      </c>
      <c r="D2" s="181" t="s">
        <v>3</v>
      </c>
      <c r="E2" s="131" t="s">
        <v>4</v>
      </c>
      <c r="F2" s="130" t="s">
        <v>5</v>
      </c>
      <c r="G2" s="18" t="s">
        <v>6</v>
      </c>
      <c r="H2" s="18" t="s">
        <v>7</v>
      </c>
      <c r="I2" s="19" t="s">
        <v>35</v>
      </c>
      <c r="J2" s="19" t="s">
        <v>36</v>
      </c>
      <c r="K2" s="19" t="s">
        <v>40</v>
      </c>
      <c r="L2" s="19" t="s">
        <v>41</v>
      </c>
      <c r="M2" s="19" t="s">
        <v>42</v>
      </c>
      <c r="N2" s="19" t="s">
        <v>8</v>
      </c>
      <c r="O2" s="20" t="s">
        <v>9</v>
      </c>
      <c r="P2" s="21" t="s">
        <v>10</v>
      </c>
      <c r="Q2" s="21" t="s">
        <v>11</v>
      </c>
      <c r="R2" s="14"/>
      <c r="S2" s="2" t="s">
        <v>38</v>
      </c>
      <c r="T2" s="3" t="s">
        <v>3</v>
      </c>
      <c r="U2" s="4" t="s">
        <v>12</v>
      </c>
      <c r="V2" s="14"/>
      <c r="W2" s="11" t="s">
        <v>34</v>
      </c>
    </row>
    <row r="3" spans="1:23" ht="16.5" thickBot="1">
      <c r="A3" s="154" t="str">
        <f aca="true" t="shared" si="0" ref="A3:A36">IF(P3&lt;2,"NO","SI")</f>
        <v>SI</v>
      </c>
      <c r="B3" s="115" t="s">
        <v>91</v>
      </c>
      <c r="C3" s="72">
        <v>2199</v>
      </c>
      <c r="D3" s="72" t="s">
        <v>249</v>
      </c>
      <c r="E3" s="42">
        <v>100</v>
      </c>
      <c r="F3" s="53">
        <v>100</v>
      </c>
      <c r="G3" s="25"/>
      <c r="H3" s="25"/>
      <c r="I3" s="26"/>
      <c r="J3" s="26"/>
      <c r="K3" s="26"/>
      <c r="L3" s="26"/>
      <c r="M3" s="26"/>
      <c r="N3" s="43"/>
      <c r="O3" s="20">
        <f aca="true" t="shared" si="1" ref="O3:O34">IF(P3&gt;8,(LARGE(E3:N3,1)+LARGE(E3:N3,2)+LARGE(E3:N3,3)+LARGE(E3:N3,4)+LARGE(E3:N3,5)+LARGE(E3:N3,6)+LARGE(E3:N3,7)+LARGE(E3:N3,8)+LARGE(E3:N3,9)),(SUM(E3:N3)))</f>
        <v>200</v>
      </c>
      <c r="P3" s="21">
        <f aca="true" t="shared" si="2" ref="P3:P43">COUNTA(E3:N3)</f>
        <v>2</v>
      </c>
      <c r="Q3" s="21">
        <f aca="true" t="shared" si="3" ref="Q3:Q43">IF(P3&gt;=0,O3,0)</f>
        <v>200</v>
      </c>
      <c r="S3" s="44">
        <v>1213</v>
      </c>
      <c r="T3" s="45" t="s">
        <v>43</v>
      </c>
      <c r="U3" s="6">
        <f>SUMIF(C3:C60,"1213",Q3:Q61)</f>
        <v>260</v>
      </c>
      <c r="W3" s="12">
        <f>SUMIF(C3:C60,"1213",O3:O61)</f>
        <v>260</v>
      </c>
    </row>
    <row r="4" spans="1:23" ht="16.5" thickBot="1">
      <c r="A4" s="154" t="str">
        <f t="shared" si="0"/>
        <v>SI</v>
      </c>
      <c r="B4" s="115" t="s">
        <v>148</v>
      </c>
      <c r="C4" s="72">
        <v>1317</v>
      </c>
      <c r="D4" s="72" t="s">
        <v>51</v>
      </c>
      <c r="E4" s="42">
        <v>90</v>
      </c>
      <c r="F4" s="53">
        <v>60</v>
      </c>
      <c r="G4" s="25"/>
      <c r="H4" s="25"/>
      <c r="I4" s="26"/>
      <c r="J4" s="26"/>
      <c r="K4" s="26"/>
      <c r="L4" s="26"/>
      <c r="M4" s="26"/>
      <c r="N4" s="43"/>
      <c r="O4" s="20">
        <f t="shared" si="1"/>
        <v>150</v>
      </c>
      <c r="P4" s="21">
        <f t="shared" si="2"/>
        <v>2</v>
      </c>
      <c r="Q4" s="21">
        <f t="shared" si="3"/>
        <v>150</v>
      </c>
      <c r="S4" s="105">
        <v>48</v>
      </c>
      <c r="T4" s="72" t="s">
        <v>121</v>
      </c>
      <c r="U4" s="6">
        <f>SUMIF(C3:C64,"48",Q3:Q64)</f>
        <v>18</v>
      </c>
      <c r="W4" s="12">
        <f>SUMIF(C3:C64,"48",O3:O64)</f>
        <v>18</v>
      </c>
    </row>
    <row r="5" spans="1:23" ht="16.5" thickBot="1">
      <c r="A5" s="154" t="str">
        <f t="shared" si="0"/>
        <v>SI</v>
      </c>
      <c r="B5" s="178" t="s">
        <v>278</v>
      </c>
      <c r="C5" s="244">
        <v>1213</v>
      </c>
      <c r="D5" s="248" t="s">
        <v>75</v>
      </c>
      <c r="E5" s="42">
        <v>80</v>
      </c>
      <c r="F5" s="53">
        <v>90</v>
      </c>
      <c r="G5" s="25"/>
      <c r="H5" s="25"/>
      <c r="I5" s="26"/>
      <c r="J5" s="26"/>
      <c r="K5" s="26"/>
      <c r="L5" s="26"/>
      <c r="M5" s="26"/>
      <c r="N5" s="43"/>
      <c r="O5" s="20">
        <f t="shared" si="1"/>
        <v>170</v>
      </c>
      <c r="P5" s="21">
        <f t="shared" si="2"/>
        <v>2</v>
      </c>
      <c r="Q5" s="21">
        <f t="shared" si="3"/>
        <v>170</v>
      </c>
      <c r="S5" s="44">
        <v>1174</v>
      </c>
      <c r="T5" s="45" t="s">
        <v>44</v>
      </c>
      <c r="U5" s="6">
        <f>SUMIF(C3:C60,"1174",Q3:Q61)</f>
        <v>60</v>
      </c>
      <c r="W5" s="12">
        <f>SUMIF(C3:C60,"1174",O3:O61)</f>
        <v>60</v>
      </c>
    </row>
    <row r="6" spans="1:23" ht="15.75" thickBot="1">
      <c r="A6" s="22" t="str">
        <f t="shared" si="0"/>
        <v>NO</v>
      </c>
      <c r="B6" s="190" t="s">
        <v>279</v>
      </c>
      <c r="C6" s="72">
        <v>1843</v>
      </c>
      <c r="D6" s="72" t="s">
        <v>50</v>
      </c>
      <c r="E6" s="105">
        <v>60</v>
      </c>
      <c r="F6" s="54"/>
      <c r="G6" s="30"/>
      <c r="H6" s="30"/>
      <c r="I6" s="31"/>
      <c r="J6" s="31"/>
      <c r="K6" s="31"/>
      <c r="L6" s="31"/>
      <c r="M6" s="31"/>
      <c r="N6" s="49"/>
      <c r="O6" s="20">
        <f t="shared" si="1"/>
        <v>60</v>
      </c>
      <c r="P6" s="21">
        <f t="shared" si="2"/>
        <v>1</v>
      </c>
      <c r="Q6" s="21">
        <f t="shared" si="3"/>
        <v>60</v>
      </c>
      <c r="S6" s="28">
        <v>1180</v>
      </c>
      <c r="T6" s="45" t="s">
        <v>45</v>
      </c>
      <c r="U6" s="6">
        <f>SUMIF(C3:C60,"1180",Q3:Q61)</f>
        <v>45</v>
      </c>
      <c r="W6" s="12">
        <f>SUMIF(C3:C60,"1180",O3:O61)</f>
        <v>45</v>
      </c>
    </row>
    <row r="7" spans="1:23" ht="16.5" thickBot="1">
      <c r="A7" s="22" t="str">
        <f t="shared" si="0"/>
        <v>SI</v>
      </c>
      <c r="B7" s="115" t="s">
        <v>280</v>
      </c>
      <c r="C7" s="249">
        <v>1213</v>
      </c>
      <c r="D7" s="250" t="s">
        <v>75</v>
      </c>
      <c r="E7" s="42">
        <v>50</v>
      </c>
      <c r="F7" s="53">
        <v>40</v>
      </c>
      <c r="G7" s="25"/>
      <c r="H7" s="25"/>
      <c r="I7" s="26"/>
      <c r="J7" s="26"/>
      <c r="K7" s="26"/>
      <c r="L7" s="26"/>
      <c r="M7" s="26"/>
      <c r="N7" s="43"/>
      <c r="O7" s="20">
        <f t="shared" si="1"/>
        <v>90</v>
      </c>
      <c r="P7" s="21">
        <f t="shared" si="2"/>
        <v>2</v>
      </c>
      <c r="Q7" s="21">
        <f t="shared" si="3"/>
        <v>90</v>
      </c>
      <c r="S7" s="28">
        <v>1115</v>
      </c>
      <c r="T7" s="7" t="s">
        <v>46</v>
      </c>
      <c r="U7" s="6">
        <f>SUMIF(C3:C60,"1115",Q3:Q61)</f>
        <v>0</v>
      </c>
      <c r="W7" s="12">
        <f>SUMIF(C3:C60,"1115",O3:O61)</f>
        <v>0</v>
      </c>
    </row>
    <row r="8" spans="1:23" ht="16.5" thickBot="1">
      <c r="A8" s="22" t="str">
        <f t="shared" si="0"/>
        <v>NO</v>
      </c>
      <c r="B8" s="115" t="s">
        <v>209</v>
      </c>
      <c r="C8" s="72">
        <v>1180</v>
      </c>
      <c r="D8" s="93" t="s">
        <v>45</v>
      </c>
      <c r="E8" s="42">
        <v>40</v>
      </c>
      <c r="F8" s="54"/>
      <c r="G8" s="30"/>
      <c r="H8" s="30"/>
      <c r="I8" s="31"/>
      <c r="J8" s="31"/>
      <c r="K8" s="31"/>
      <c r="L8" s="31"/>
      <c r="M8" s="31"/>
      <c r="N8" s="49"/>
      <c r="O8" s="20">
        <f t="shared" si="1"/>
        <v>40</v>
      </c>
      <c r="P8" s="21">
        <f t="shared" si="2"/>
        <v>1</v>
      </c>
      <c r="Q8" s="21">
        <f t="shared" si="3"/>
        <v>40</v>
      </c>
      <c r="S8" s="28">
        <v>10</v>
      </c>
      <c r="T8" s="7" t="s">
        <v>47</v>
      </c>
      <c r="U8" s="6">
        <f>SUMIF(C3:C60,"10",Q3:Q61)</f>
        <v>0</v>
      </c>
      <c r="W8" s="12">
        <f>SUMIF(C3:C60,"10",O3:O61)</f>
        <v>0</v>
      </c>
    </row>
    <row r="9" spans="1:23" ht="15.75" thickBot="1">
      <c r="A9" s="22" t="str">
        <f t="shared" si="0"/>
        <v>SI</v>
      </c>
      <c r="B9" s="87" t="s">
        <v>151</v>
      </c>
      <c r="C9" s="85">
        <v>1887</v>
      </c>
      <c r="D9" s="85" t="s">
        <v>56</v>
      </c>
      <c r="E9" s="76">
        <v>30</v>
      </c>
      <c r="F9" s="53">
        <v>80</v>
      </c>
      <c r="G9" s="25"/>
      <c r="H9" s="25"/>
      <c r="I9" s="26"/>
      <c r="J9" s="26"/>
      <c r="K9" s="26"/>
      <c r="L9" s="26"/>
      <c r="M9" s="26"/>
      <c r="N9" s="43"/>
      <c r="O9" s="20">
        <f t="shared" si="1"/>
        <v>110</v>
      </c>
      <c r="P9" s="21">
        <f t="shared" si="2"/>
        <v>2</v>
      </c>
      <c r="Q9" s="21">
        <f t="shared" si="3"/>
        <v>110</v>
      </c>
      <c r="S9" s="28">
        <v>1589</v>
      </c>
      <c r="T9" s="7" t="s">
        <v>48</v>
      </c>
      <c r="U9" s="6">
        <f>SUMIF(C3:C60,"1589",Q3:Q61)</f>
        <v>10</v>
      </c>
      <c r="W9" s="12">
        <f>SUMIF(C3:C60,"1589",O3:O61)</f>
        <v>10</v>
      </c>
    </row>
    <row r="10" spans="1:23" ht="16.5" thickBot="1">
      <c r="A10" s="22" t="str">
        <f t="shared" si="0"/>
        <v>SI</v>
      </c>
      <c r="B10" s="118" t="s">
        <v>281</v>
      </c>
      <c r="C10" s="42">
        <v>1174</v>
      </c>
      <c r="D10" s="78" t="s">
        <v>66</v>
      </c>
      <c r="E10" s="105">
        <v>20</v>
      </c>
      <c r="F10" s="53">
        <v>30</v>
      </c>
      <c r="G10" s="25"/>
      <c r="H10" s="25"/>
      <c r="I10" s="26"/>
      <c r="J10" s="26"/>
      <c r="K10" s="26"/>
      <c r="L10" s="26"/>
      <c r="M10" s="26"/>
      <c r="N10" s="43"/>
      <c r="O10" s="20">
        <f t="shared" si="1"/>
        <v>50</v>
      </c>
      <c r="P10" s="21">
        <f t="shared" si="2"/>
        <v>2</v>
      </c>
      <c r="Q10" s="21">
        <f t="shared" si="3"/>
        <v>50</v>
      </c>
      <c r="S10" s="28">
        <v>1980</v>
      </c>
      <c r="T10" s="7" t="s">
        <v>80</v>
      </c>
      <c r="U10" s="6">
        <f>SUMIF(C3:C60,"1980",Q3:Q61)</f>
        <v>0</v>
      </c>
      <c r="W10" s="12">
        <f>SUMIF(C3:C60,"1533",O3:O61)</f>
        <v>0</v>
      </c>
    </row>
    <row r="11" spans="1:23" ht="15.75" thickBot="1">
      <c r="A11" s="22" t="str">
        <f t="shared" si="0"/>
        <v>NO</v>
      </c>
      <c r="B11" s="118" t="s">
        <v>144</v>
      </c>
      <c r="C11" s="72">
        <v>2199</v>
      </c>
      <c r="D11" s="72" t="s">
        <v>249</v>
      </c>
      <c r="E11" s="76">
        <v>15</v>
      </c>
      <c r="F11" s="54"/>
      <c r="G11" s="30"/>
      <c r="H11" s="30"/>
      <c r="I11" s="31"/>
      <c r="J11" s="31"/>
      <c r="K11" s="31"/>
      <c r="L11" s="31"/>
      <c r="M11" s="31"/>
      <c r="N11" s="49"/>
      <c r="O11" s="20">
        <f t="shared" si="1"/>
        <v>15</v>
      </c>
      <c r="P11" s="21">
        <f t="shared" si="2"/>
        <v>1</v>
      </c>
      <c r="Q11" s="21">
        <f t="shared" si="3"/>
        <v>15</v>
      </c>
      <c r="S11" s="28">
        <v>1590</v>
      </c>
      <c r="T11" s="7" t="s">
        <v>49</v>
      </c>
      <c r="U11" s="6">
        <f>SUMIF(C3:C60,"1590",Q3:Q61)</f>
        <v>0</v>
      </c>
      <c r="W11" s="12">
        <f>SUMIF(C3:C60,"1590",O3:O61)</f>
        <v>0</v>
      </c>
    </row>
    <row r="12" spans="1:23" ht="15.75" thickBot="1">
      <c r="A12" s="22" t="str">
        <f t="shared" si="0"/>
        <v>SI</v>
      </c>
      <c r="B12" s="118" t="s">
        <v>199</v>
      </c>
      <c r="C12" s="86">
        <v>2027</v>
      </c>
      <c r="D12" s="86" t="s">
        <v>86</v>
      </c>
      <c r="E12" s="105">
        <v>12</v>
      </c>
      <c r="F12" s="53">
        <v>15</v>
      </c>
      <c r="G12" s="25"/>
      <c r="H12" s="25"/>
      <c r="I12" s="26"/>
      <c r="J12" s="26"/>
      <c r="K12" s="26"/>
      <c r="L12" s="26"/>
      <c r="M12" s="26"/>
      <c r="N12" s="43"/>
      <c r="O12" s="20">
        <f t="shared" si="1"/>
        <v>27</v>
      </c>
      <c r="P12" s="21">
        <f t="shared" si="2"/>
        <v>2</v>
      </c>
      <c r="Q12" s="21">
        <f t="shared" si="3"/>
        <v>27</v>
      </c>
      <c r="S12" s="28"/>
      <c r="T12" s="7"/>
      <c r="U12" s="6">
        <f>SUMIF(C3:C60,"89",Q3:Q61)</f>
        <v>0</v>
      </c>
      <c r="W12" s="12">
        <f>SUMIF(C3:C60,"89",O3:O61)</f>
        <v>0</v>
      </c>
    </row>
    <row r="13" spans="1:23" ht="15.75" thickBot="1">
      <c r="A13" s="22" t="str">
        <f t="shared" si="0"/>
        <v>SI</v>
      </c>
      <c r="B13" s="87" t="s">
        <v>282</v>
      </c>
      <c r="C13" s="72">
        <v>1886</v>
      </c>
      <c r="D13" s="72" t="s">
        <v>52</v>
      </c>
      <c r="E13" s="105">
        <v>9</v>
      </c>
      <c r="F13" s="54">
        <v>6</v>
      </c>
      <c r="G13" s="30"/>
      <c r="H13" s="30"/>
      <c r="I13" s="31"/>
      <c r="J13" s="31"/>
      <c r="K13" s="31"/>
      <c r="L13" s="31"/>
      <c r="M13" s="31"/>
      <c r="N13" s="49"/>
      <c r="O13" s="20">
        <f t="shared" si="1"/>
        <v>15</v>
      </c>
      <c r="P13" s="21">
        <f t="shared" si="2"/>
        <v>2</v>
      </c>
      <c r="Q13" s="21">
        <f t="shared" si="3"/>
        <v>15</v>
      </c>
      <c r="S13" s="28"/>
      <c r="T13" s="7"/>
      <c r="U13" s="6">
        <f>SUMIF(C3:C60,"1268",Q3:Q61)</f>
        <v>0</v>
      </c>
      <c r="W13" s="12">
        <f>SUMIF(C3:C60,"1268",O3:O61)</f>
        <v>0</v>
      </c>
    </row>
    <row r="14" spans="1:23" ht="15.75" thickBot="1">
      <c r="A14" s="22" t="str">
        <f t="shared" si="0"/>
        <v>SI</v>
      </c>
      <c r="B14" s="87" t="s">
        <v>149</v>
      </c>
      <c r="C14" s="85">
        <v>1887</v>
      </c>
      <c r="D14" s="85" t="s">
        <v>56</v>
      </c>
      <c r="E14" s="105">
        <v>8</v>
      </c>
      <c r="F14" s="53">
        <v>12</v>
      </c>
      <c r="G14" s="25"/>
      <c r="H14" s="25"/>
      <c r="I14" s="26"/>
      <c r="J14" s="26"/>
      <c r="K14" s="26"/>
      <c r="L14" s="26"/>
      <c r="M14" s="26"/>
      <c r="N14" s="43"/>
      <c r="O14" s="20">
        <f t="shared" si="1"/>
        <v>20</v>
      </c>
      <c r="P14" s="21">
        <f t="shared" si="2"/>
        <v>2</v>
      </c>
      <c r="Q14" s="21">
        <f t="shared" si="3"/>
        <v>20</v>
      </c>
      <c r="S14" s="28">
        <v>1843</v>
      </c>
      <c r="T14" s="7" t="s">
        <v>50</v>
      </c>
      <c r="U14" s="6">
        <f>SUMIF(C3:C60,"1843",Q3:Q61)</f>
        <v>60</v>
      </c>
      <c r="W14" s="12">
        <f>SUMIF(C3:C60,"1843",O3:O61)</f>
        <v>60</v>
      </c>
    </row>
    <row r="15" spans="1:23" ht="16.5" thickBot="1">
      <c r="A15" s="22" t="str">
        <f t="shared" si="0"/>
        <v>SI</v>
      </c>
      <c r="B15" s="115" t="s">
        <v>283</v>
      </c>
      <c r="C15" s="85">
        <v>1887</v>
      </c>
      <c r="D15" s="85" t="s">
        <v>56</v>
      </c>
      <c r="E15" s="42">
        <v>7</v>
      </c>
      <c r="F15" s="54">
        <v>5</v>
      </c>
      <c r="G15" s="30"/>
      <c r="H15" s="30"/>
      <c r="I15" s="31"/>
      <c r="J15" s="31"/>
      <c r="K15" s="31"/>
      <c r="L15" s="31"/>
      <c r="M15" s="31"/>
      <c r="N15" s="49"/>
      <c r="O15" s="20">
        <f t="shared" si="1"/>
        <v>12</v>
      </c>
      <c r="P15" s="21">
        <f t="shared" si="2"/>
        <v>2</v>
      </c>
      <c r="Q15" s="21">
        <f t="shared" si="3"/>
        <v>12</v>
      </c>
      <c r="S15" s="28">
        <v>1317</v>
      </c>
      <c r="T15" s="7" t="s">
        <v>51</v>
      </c>
      <c r="U15" s="6">
        <f>SUMIF(C3:C60,"1317",Q3:Q61)</f>
        <v>150</v>
      </c>
      <c r="W15" s="12">
        <f>SUMIF(C3:C60,"1317",O3:O61)</f>
        <v>150</v>
      </c>
    </row>
    <row r="16" spans="1:23" ht="16.5" thickBot="1">
      <c r="A16" s="22" t="str">
        <f t="shared" si="0"/>
        <v>NO</v>
      </c>
      <c r="B16" s="115" t="s">
        <v>284</v>
      </c>
      <c r="C16" s="97">
        <v>1773</v>
      </c>
      <c r="D16" s="97" t="s">
        <v>68</v>
      </c>
      <c r="E16" s="42">
        <v>6</v>
      </c>
      <c r="F16" s="53"/>
      <c r="G16" s="25"/>
      <c r="H16" s="25"/>
      <c r="I16" s="26"/>
      <c r="J16" s="26"/>
      <c r="K16" s="26"/>
      <c r="L16" s="26"/>
      <c r="M16" s="26"/>
      <c r="N16" s="43"/>
      <c r="O16" s="20">
        <f t="shared" si="1"/>
        <v>6</v>
      </c>
      <c r="P16" s="21">
        <f t="shared" si="2"/>
        <v>1</v>
      </c>
      <c r="Q16" s="21">
        <f t="shared" si="3"/>
        <v>6</v>
      </c>
      <c r="S16" s="72">
        <v>1862</v>
      </c>
      <c r="T16" s="72" t="s">
        <v>123</v>
      </c>
      <c r="U16" s="6">
        <f>SUMIF(C3:C60,"1862",Q3:Q61)</f>
        <v>0</v>
      </c>
      <c r="W16" s="12">
        <f>SUMIF(C3:C60,"1862",O3:O61)</f>
        <v>0</v>
      </c>
    </row>
    <row r="17" spans="1:23" ht="16.5" thickBot="1">
      <c r="A17" s="22" t="str">
        <f t="shared" si="0"/>
        <v>NO</v>
      </c>
      <c r="B17" s="226" t="s">
        <v>289</v>
      </c>
      <c r="C17" s="97">
        <v>1589</v>
      </c>
      <c r="D17" s="97" t="s">
        <v>48</v>
      </c>
      <c r="E17" s="42">
        <v>5</v>
      </c>
      <c r="F17" s="53"/>
      <c r="G17" s="25"/>
      <c r="H17" s="25"/>
      <c r="I17" s="26"/>
      <c r="J17" s="26"/>
      <c r="K17" s="26"/>
      <c r="L17" s="26"/>
      <c r="M17" s="26"/>
      <c r="N17" s="43"/>
      <c r="O17" s="20">
        <f t="shared" si="1"/>
        <v>5</v>
      </c>
      <c r="P17" s="21">
        <f t="shared" si="2"/>
        <v>1</v>
      </c>
      <c r="Q17" s="21">
        <f t="shared" si="3"/>
        <v>5</v>
      </c>
      <c r="S17" s="28">
        <v>1886</v>
      </c>
      <c r="T17" s="7" t="s">
        <v>52</v>
      </c>
      <c r="U17" s="6">
        <f>SUMIF(C3:C60,"1886",Q3:Q61)</f>
        <v>27</v>
      </c>
      <c r="W17" s="12">
        <f>SUMIF(C3:C60,"1886",O3:O61)</f>
        <v>27</v>
      </c>
    </row>
    <row r="18" spans="1:23" ht="15.75" thickBot="1">
      <c r="A18" s="22" t="str">
        <f t="shared" si="0"/>
        <v>SI</v>
      </c>
      <c r="B18" s="212" t="s">
        <v>285</v>
      </c>
      <c r="C18" s="86">
        <v>2027</v>
      </c>
      <c r="D18" s="86" t="s">
        <v>86</v>
      </c>
      <c r="E18" s="76">
        <v>5</v>
      </c>
      <c r="F18" s="53">
        <v>9</v>
      </c>
      <c r="G18" s="25"/>
      <c r="H18" s="25"/>
      <c r="I18" s="26"/>
      <c r="J18" s="26"/>
      <c r="K18" s="26"/>
      <c r="L18" s="26"/>
      <c r="M18" s="26"/>
      <c r="N18" s="43"/>
      <c r="O18" s="20">
        <f t="shared" si="1"/>
        <v>14</v>
      </c>
      <c r="P18" s="21">
        <f t="shared" si="2"/>
        <v>2</v>
      </c>
      <c r="Q18" s="21">
        <f t="shared" si="3"/>
        <v>14</v>
      </c>
      <c r="S18" s="28">
        <v>1755</v>
      </c>
      <c r="T18" s="7" t="s">
        <v>53</v>
      </c>
      <c r="U18" s="6">
        <f>SUMIF(C3:C60,"1755",Q3:Q61)</f>
        <v>0</v>
      </c>
      <c r="W18" s="12">
        <f>SUMIF(C3:C60,"1755",O3:O61)</f>
        <v>0</v>
      </c>
    </row>
    <row r="19" spans="1:23" ht="15.75" thickBot="1">
      <c r="A19" s="22" t="str">
        <f t="shared" si="0"/>
        <v>NO</v>
      </c>
      <c r="B19" s="87" t="s">
        <v>288</v>
      </c>
      <c r="C19" s="213">
        <v>1174</v>
      </c>
      <c r="D19" s="213" t="s">
        <v>44</v>
      </c>
      <c r="E19" s="76">
        <v>5</v>
      </c>
      <c r="F19" s="53"/>
      <c r="G19" s="25"/>
      <c r="H19" s="25"/>
      <c r="I19" s="26"/>
      <c r="J19" s="26"/>
      <c r="K19" s="26"/>
      <c r="L19" s="26"/>
      <c r="M19" s="26"/>
      <c r="N19" s="43"/>
      <c r="O19" s="20">
        <f t="shared" si="1"/>
        <v>5</v>
      </c>
      <c r="P19" s="21">
        <f t="shared" si="2"/>
        <v>1</v>
      </c>
      <c r="Q19" s="21">
        <f t="shared" si="3"/>
        <v>5</v>
      </c>
      <c r="S19" s="72">
        <v>2199</v>
      </c>
      <c r="T19" s="72" t="s">
        <v>249</v>
      </c>
      <c r="U19" s="6">
        <f>SUMIF(C3:C60,"2199",Q3:Q61)</f>
        <v>215</v>
      </c>
      <c r="W19" s="12">
        <f>SUMIF(C3:C60,"2199",O3:O61)</f>
        <v>215</v>
      </c>
    </row>
    <row r="20" spans="1:23" ht="16.5" thickBot="1">
      <c r="A20" s="22" t="str">
        <f t="shared" si="0"/>
        <v>NO</v>
      </c>
      <c r="B20" s="115" t="s">
        <v>291</v>
      </c>
      <c r="C20" s="97">
        <v>1180</v>
      </c>
      <c r="D20" s="189" t="s">
        <v>45</v>
      </c>
      <c r="E20" s="42">
        <v>5</v>
      </c>
      <c r="F20" s="54"/>
      <c r="G20" s="30"/>
      <c r="H20" s="30"/>
      <c r="I20" s="31"/>
      <c r="J20" s="31"/>
      <c r="K20" s="31"/>
      <c r="L20" s="31"/>
      <c r="M20" s="31"/>
      <c r="N20" s="49"/>
      <c r="O20" s="20">
        <f t="shared" si="1"/>
        <v>5</v>
      </c>
      <c r="P20" s="21">
        <f t="shared" si="2"/>
        <v>1</v>
      </c>
      <c r="Q20" s="21">
        <f t="shared" si="3"/>
        <v>5</v>
      </c>
      <c r="S20" s="28">
        <v>1298</v>
      </c>
      <c r="T20" s="7" t="s">
        <v>55</v>
      </c>
      <c r="U20" s="6">
        <f>SUMIF(C3:C60,"1298",Q3:Q61)</f>
        <v>0</v>
      </c>
      <c r="W20" s="12">
        <f>SUMIF(C3:C60,"1298",O3:O61)</f>
        <v>0</v>
      </c>
    </row>
    <row r="21" spans="1:23" ht="16.5" thickBot="1">
      <c r="A21" s="22" t="str">
        <f t="shared" si="0"/>
        <v>SI</v>
      </c>
      <c r="B21" s="226" t="s">
        <v>287</v>
      </c>
      <c r="C21" s="86">
        <v>2027</v>
      </c>
      <c r="D21" s="86" t="s">
        <v>86</v>
      </c>
      <c r="E21" s="42">
        <v>5</v>
      </c>
      <c r="F21" s="53">
        <v>5</v>
      </c>
      <c r="G21" s="25"/>
      <c r="H21" s="25"/>
      <c r="I21" s="26"/>
      <c r="J21" s="26"/>
      <c r="K21" s="26"/>
      <c r="L21" s="26"/>
      <c r="M21" s="26"/>
      <c r="N21" s="43"/>
      <c r="O21" s="20">
        <f t="shared" si="1"/>
        <v>10</v>
      </c>
      <c r="P21" s="21">
        <f t="shared" si="2"/>
        <v>2</v>
      </c>
      <c r="Q21" s="21">
        <f t="shared" si="3"/>
        <v>10</v>
      </c>
      <c r="S21" s="28">
        <v>1887</v>
      </c>
      <c r="T21" s="7" t="s">
        <v>56</v>
      </c>
      <c r="U21" s="6">
        <f>SUMIF(C3:C60,"1887",Q3:Q61)</f>
        <v>142</v>
      </c>
      <c r="W21" s="12">
        <f>SUMIF(C3:C60,"1887",O3:O61)</f>
        <v>142</v>
      </c>
    </row>
    <row r="22" spans="1:23" ht="16.5" thickBot="1">
      <c r="A22" s="22" t="str">
        <f t="shared" si="0"/>
        <v>SI</v>
      </c>
      <c r="B22" s="118" t="s">
        <v>286</v>
      </c>
      <c r="C22" s="72">
        <v>1886</v>
      </c>
      <c r="D22" s="72" t="s">
        <v>52</v>
      </c>
      <c r="E22" s="76">
        <v>5</v>
      </c>
      <c r="F22" s="54">
        <v>7</v>
      </c>
      <c r="G22" s="30"/>
      <c r="H22" s="30"/>
      <c r="I22" s="31"/>
      <c r="J22" s="31"/>
      <c r="K22" s="31"/>
      <c r="L22" s="31"/>
      <c r="M22" s="31"/>
      <c r="N22" s="49"/>
      <c r="O22" s="20">
        <f t="shared" si="1"/>
        <v>12</v>
      </c>
      <c r="P22" s="21">
        <f t="shared" si="2"/>
        <v>2</v>
      </c>
      <c r="Q22" s="21">
        <f t="shared" si="3"/>
        <v>12</v>
      </c>
      <c r="S22" s="82">
        <v>1930</v>
      </c>
      <c r="T22" s="98" t="s">
        <v>73</v>
      </c>
      <c r="U22" s="6">
        <f>SUMIF(A3:A49,"1930",Q3:Q50)</f>
        <v>0</v>
      </c>
      <c r="W22" s="12">
        <f>SUMIF(A3:A49,"1930",O3:O50)</f>
        <v>0</v>
      </c>
    </row>
    <row r="23" spans="1:23" ht="16.5" thickBot="1">
      <c r="A23" s="22" t="str">
        <f t="shared" si="0"/>
        <v>NO</v>
      </c>
      <c r="B23" s="118" t="s">
        <v>150</v>
      </c>
      <c r="C23" s="42">
        <v>1174</v>
      </c>
      <c r="D23" s="78" t="s">
        <v>66</v>
      </c>
      <c r="E23" s="76">
        <v>5</v>
      </c>
      <c r="F23" s="54"/>
      <c r="G23" s="30"/>
      <c r="H23" s="30"/>
      <c r="I23" s="31"/>
      <c r="J23" s="31"/>
      <c r="K23" s="31"/>
      <c r="L23" s="31"/>
      <c r="M23" s="31"/>
      <c r="N23" s="49"/>
      <c r="O23" s="20">
        <f t="shared" si="1"/>
        <v>5</v>
      </c>
      <c r="P23" s="21">
        <f t="shared" si="2"/>
        <v>1</v>
      </c>
      <c r="Q23" s="21">
        <f t="shared" si="3"/>
        <v>5</v>
      </c>
      <c r="S23" s="28">
        <v>1756</v>
      </c>
      <c r="T23" s="7" t="s">
        <v>57</v>
      </c>
      <c r="U23" s="6">
        <f>SUMIF(C3:C60,"1756",Q3:Q61)</f>
        <v>0</v>
      </c>
      <c r="W23" s="12">
        <f>SUMIF(C3:C60,"1756",O3:O61)</f>
        <v>0</v>
      </c>
    </row>
    <row r="24" spans="1:23" ht="15.75" thickBot="1">
      <c r="A24" s="22" t="str">
        <f t="shared" si="0"/>
        <v>NO</v>
      </c>
      <c r="B24" s="87" t="s">
        <v>290</v>
      </c>
      <c r="C24" s="72">
        <v>1589</v>
      </c>
      <c r="D24" s="72" t="s">
        <v>48</v>
      </c>
      <c r="E24" s="76">
        <v>5</v>
      </c>
      <c r="F24" s="54"/>
      <c r="G24" s="30"/>
      <c r="H24" s="30"/>
      <c r="I24" s="31"/>
      <c r="J24" s="31"/>
      <c r="K24" s="31"/>
      <c r="L24" s="31"/>
      <c r="M24" s="31"/>
      <c r="N24" s="49"/>
      <c r="O24" s="20">
        <f t="shared" si="1"/>
        <v>5</v>
      </c>
      <c r="P24" s="21">
        <f t="shared" si="2"/>
        <v>1</v>
      </c>
      <c r="Q24" s="21">
        <f t="shared" si="3"/>
        <v>5</v>
      </c>
      <c r="S24" s="28">
        <v>1177</v>
      </c>
      <c r="T24" s="7" t="s">
        <v>58</v>
      </c>
      <c r="U24" s="6">
        <f>SUMIF(C3:C60,"1177",Q3:Q61)</f>
        <v>0</v>
      </c>
      <c r="W24" s="12">
        <f>SUMIF(C3:C60,"1177",O3:O61)</f>
        <v>0</v>
      </c>
    </row>
    <row r="25" spans="1:23" ht="15.75" thickBot="1">
      <c r="A25" s="22" t="str">
        <f t="shared" si="0"/>
        <v>SI</v>
      </c>
      <c r="B25" s="118" t="s">
        <v>292</v>
      </c>
      <c r="C25" s="86">
        <v>2027</v>
      </c>
      <c r="D25" s="86" t="s">
        <v>86</v>
      </c>
      <c r="E25" s="105">
        <v>5</v>
      </c>
      <c r="F25" s="54">
        <v>5</v>
      </c>
      <c r="G25" s="30"/>
      <c r="H25" s="30"/>
      <c r="I25" s="31"/>
      <c r="J25" s="31"/>
      <c r="K25" s="31"/>
      <c r="L25" s="31"/>
      <c r="M25" s="31"/>
      <c r="N25" s="49"/>
      <c r="O25" s="20">
        <f t="shared" si="1"/>
        <v>10</v>
      </c>
      <c r="P25" s="21">
        <f t="shared" si="2"/>
        <v>2</v>
      </c>
      <c r="Q25" s="21">
        <f t="shared" si="3"/>
        <v>10</v>
      </c>
      <c r="S25" s="28">
        <v>1266</v>
      </c>
      <c r="T25" s="7" t="s">
        <v>59</v>
      </c>
      <c r="U25" s="6">
        <f>SUMIF(C3:C60,"1266",Q3:Q61)</f>
        <v>0</v>
      </c>
      <c r="W25" s="12">
        <f>SUMIF(C3:C60,"1266",O3:O61)</f>
        <v>0</v>
      </c>
    </row>
    <row r="26" spans="1:23" ht="16.5" thickBot="1">
      <c r="A26" s="22" t="str">
        <f t="shared" si="0"/>
        <v>NO</v>
      </c>
      <c r="B26" s="178" t="s">
        <v>490</v>
      </c>
      <c r="C26" s="109">
        <v>48</v>
      </c>
      <c r="D26" s="97" t="s">
        <v>121</v>
      </c>
      <c r="E26" s="42"/>
      <c r="F26" s="53">
        <v>8</v>
      </c>
      <c r="G26" s="25"/>
      <c r="H26" s="25"/>
      <c r="I26" s="26"/>
      <c r="J26" s="26"/>
      <c r="K26" s="26"/>
      <c r="L26" s="26"/>
      <c r="M26" s="26"/>
      <c r="N26" s="43"/>
      <c r="O26" s="20">
        <f t="shared" si="1"/>
        <v>8</v>
      </c>
      <c r="P26" s="21">
        <f t="shared" si="2"/>
        <v>1</v>
      </c>
      <c r="Q26" s="21">
        <f t="shared" si="3"/>
        <v>8</v>
      </c>
      <c r="S26" s="28">
        <v>1757</v>
      </c>
      <c r="T26" s="7" t="s">
        <v>60</v>
      </c>
      <c r="U26" s="6">
        <f>SUMIF(C3:C60,"1757",Q3:Q61)</f>
        <v>0</v>
      </c>
      <c r="W26" s="12">
        <f>SUMIF(C3:C60,"1757",O3:O61)</f>
        <v>0</v>
      </c>
    </row>
    <row r="27" spans="1:23" ht="15.75" thickBot="1">
      <c r="A27" s="22" t="str">
        <f t="shared" si="0"/>
        <v>NO</v>
      </c>
      <c r="B27" s="190" t="s">
        <v>491</v>
      </c>
      <c r="C27" s="109">
        <v>48</v>
      </c>
      <c r="D27" s="97" t="s">
        <v>121</v>
      </c>
      <c r="E27" s="105"/>
      <c r="F27" s="53">
        <v>5</v>
      </c>
      <c r="G27" s="25"/>
      <c r="H27" s="25"/>
      <c r="I27" s="26"/>
      <c r="J27" s="26"/>
      <c r="K27" s="26"/>
      <c r="L27" s="26"/>
      <c r="M27" s="26"/>
      <c r="N27" s="43"/>
      <c r="O27" s="20">
        <f t="shared" si="1"/>
        <v>5</v>
      </c>
      <c r="P27" s="21">
        <f t="shared" si="2"/>
        <v>1</v>
      </c>
      <c r="Q27" s="21">
        <f t="shared" si="3"/>
        <v>5</v>
      </c>
      <c r="S27" s="28">
        <v>1760</v>
      </c>
      <c r="T27" s="7" t="s">
        <v>61</v>
      </c>
      <c r="U27" s="6">
        <f>SUMIF(C3:C60,"1760",Q3:Q61)</f>
        <v>0</v>
      </c>
      <c r="W27" s="12">
        <f>SUMIF(C3:C60,"1760",O3:O61)</f>
        <v>0</v>
      </c>
    </row>
    <row r="28" spans="1:23" ht="16.5" thickBot="1">
      <c r="A28" s="22" t="str">
        <f t="shared" si="0"/>
        <v>NO</v>
      </c>
      <c r="B28" s="115" t="s">
        <v>489</v>
      </c>
      <c r="C28" s="72">
        <v>2057</v>
      </c>
      <c r="D28" s="72" t="s">
        <v>101</v>
      </c>
      <c r="E28" s="42"/>
      <c r="F28" s="53">
        <v>20</v>
      </c>
      <c r="G28" s="25"/>
      <c r="H28" s="25"/>
      <c r="I28" s="26"/>
      <c r="J28" s="26"/>
      <c r="K28" s="26"/>
      <c r="L28" s="26"/>
      <c r="M28" s="26"/>
      <c r="N28" s="43"/>
      <c r="O28" s="20">
        <f t="shared" si="1"/>
        <v>20</v>
      </c>
      <c r="P28" s="21">
        <f t="shared" si="2"/>
        <v>1</v>
      </c>
      <c r="Q28" s="21">
        <f t="shared" si="3"/>
        <v>20</v>
      </c>
      <c r="S28" s="28">
        <v>1988</v>
      </c>
      <c r="T28" s="7" t="s">
        <v>117</v>
      </c>
      <c r="U28" s="6">
        <f>SUMIF(C3:C51,"1988",Q3:Q51)</f>
        <v>0</v>
      </c>
      <c r="W28" s="12">
        <f>SUMIF(C3:C60,"1988",O3:O61)</f>
        <v>0</v>
      </c>
    </row>
    <row r="29" spans="1:23" ht="15.75" thickBot="1">
      <c r="A29" s="22" t="str">
        <f t="shared" si="0"/>
        <v>NO</v>
      </c>
      <c r="B29" s="87" t="s">
        <v>488</v>
      </c>
      <c r="C29" s="86">
        <v>2027</v>
      </c>
      <c r="D29" s="86" t="s">
        <v>86</v>
      </c>
      <c r="E29" s="76"/>
      <c r="F29" s="53">
        <v>50</v>
      </c>
      <c r="G29" s="25"/>
      <c r="H29" s="25"/>
      <c r="I29" s="26"/>
      <c r="J29" s="26"/>
      <c r="K29" s="26"/>
      <c r="L29" s="26"/>
      <c r="M29" s="26"/>
      <c r="N29" s="43"/>
      <c r="O29" s="20">
        <f t="shared" si="1"/>
        <v>50</v>
      </c>
      <c r="P29" s="21">
        <f t="shared" si="2"/>
        <v>1</v>
      </c>
      <c r="Q29" s="21">
        <f t="shared" si="3"/>
        <v>50</v>
      </c>
      <c r="S29" s="28">
        <v>1731</v>
      </c>
      <c r="T29" s="7" t="s">
        <v>67</v>
      </c>
      <c r="U29" s="6">
        <f>SUMIF(C3:C62,"1731",Q3:Q63)</f>
        <v>0</v>
      </c>
      <c r="W29" s="12">
        <f>SUMIF(C3:C60,"1731",O3:O61)</f>
        <v>0</v>
      </c>
    </row>
    <row r="30" spans="1:23" ht="16.5" thickBot="1">
      <c r="A30" s="22" t="str">
        <f t="shared" si="0"/>
        <v>NO</v>
      </c>
      <c r="B30" s="178" t="s">
        <v>492</v>
      </c>
      <c r="C30" s="109">
        <v>48</v>
      </c>
      <c r="D30" s="97" t="s">
        <v>121</v>
      </c>
      <c r="E30" s="42"/>
      <c r="F30" s="54">
        <v>5</v>
      </c>
      <c r="G30" s="30"/>
      <c r="H30" s="30"/>
      <c r="I30" s="31"/>
      <c r="J30" s="31"/>
      <c r="K30" s="31"/>
      <c r="L30" s="31"/>
      <c r="M30" s="31"/>
      <c r="N30" s="49"/>
      <c r="O30" s="20">
        <f t="shared" si="1"/>
        <v>5</v>
      </c>
      <c r="P30" s="21">
        <f t="shared" si="2"/>
        <v>1</v>
      </c>
      <c r="Q30" s="21">
        <f t="shared" si="3"/>
        <v>5</v>
      </c>
      <c r="S30" s="28">
        <v>1773</v>
      </c>
      <c r="T30" s="7" t="s">
        <v>68</v>
      </c>
      <c r="U30" s="6">
        <f>SUMIF(C3:C63,"1773",Q3:Q64)</f>
        <v>6</v>
      </c>
      <c r="W30" s="12">
        <f>SUMIF(C3:C60,"1773",O3:O61)</f>
        <v>6</v>
      </c>
    </row>
    <row r="31" spans="1:23" ht="15.75" thickBot="1">
      <c r="A31" s="22" t="str">
        <f t="shared" si="0"/>
        <v>NO</v>
      </c>
      <c r="B31" s="87"/>
      <c r="C31" s="97">
        <v>2029</v>
      </c>
      <c r="D31" s="97" t="s">
        <v>93</v>
      </c>
      <c r="E31" s="76"/>
      <c r="F31" s="53"/>
      <c r="G31" s="25"/>
      <c r="H31" s="25"/>
      <c r="I31" s="26"/>
      <c r="J31" s="26"/>
      <c r="K31" s="26"/>
      <c r="L31" s="26"/>
      <c r="M31" s="26"/>
      <c r="N31" s="43"/>
      <c r="O31" s="20">
        <f t="shared" si="1"/>
        <v>0</v>
      </c>
      <c r="P31" s="21">
        <f t="shared" si="2"/>
        <v>0</v>
      </c>
      <c r="Q31" s="21">
        <f t="shared" si="3"/>
        <v>0</v>
      </c>
      <c r="S31" s="28">
        <v>1347</v>
      </c>
      <c r="T31" s="7" t="s">
        <v>70</v>
      </c>
      <c r="U31" s="6">
        <f>SUMIF(C3:C64,"1347",Q3:Q65)</f>
        <v>0</v>
      </c>
      <c r="W31" s="12">
        <f>SUMIF(C3:C61,"1347",O3:O62)</f>
        <v>0</v>
      </c>
    </row>
    <row r="32" spans="1:23" ht="15.75" thickBot="1">
      <c r="A32" s="22" t="str">
        <f t="shared" si="0"/>
        <v>NO</v>
      </c>
      <c r="B32" s="190"/>
      <c r="C32" s="72">
        <v>2029</v>
      </c>
      <c r="D32" s="72" t="s">
        <v>93</v>
      </c>
      <c r="E32" s="105"/>
      <c r="F32" s="53"/>
      <c r="G32" s="25"/>
      <c r="H32" s="25"/>
      <c r="I32" s="26"/>
      <c r="J32" s="26"/>
      <c r="K32" s="26"/>
      <c r="L32" s="26"/>
      <c r="M32" s="26"/>
      <c r="N32" s="43"/>
      <c r="O32" s="20">
        <f t="shared" si="1"/>
        <v>0</v>
      </c>
      <c r="P32" s="21">
        <f t="shared" si="2"/>
        <v>0</v>
      </c>
      <c r="Q32" s="21">
        <f t="shared" si="3"/>
        <v>0</v>
      </c>
      <c r="S32" s="28">
        <v>1880</v>
      </c>
      <c r="T32" s="7" t="s">
        <v>72</v>
      </c>
      <c r="U32" s="6">
        <f>SUMIF(C3:C65,"1880",Q3:Q66)</f>
        <v>0</v>
      </c>
      <c r="W32" s="12">
        <f>SUMIF(C3:C62,"1880",O3:O63)</f>
        <v>0</v>
      </c>
    </row>
    <row r="33" spans="1:23" ht="15.75" thickBot="1">
      <c r="A33" s="22" t="str">
        <f t="shared" si="0"/>
        <v>NO</v>
      </c>
      <c r="B33" s="118"/>
      <c r="C33" s="110">
        <v>1862</v>
      </c>
      <c r="D33" s="110" t="s">
        <v>123</v>
      </c>
      <c r="E33" s="105"/>
      <c r="F33" s="53"/>
      <c r="G33" s="25"/>
      <c r="H33" s="25"/>
      <c r="I33" s="26"/>
      <c r="J33" s="26"/>
      <c r="K33" s="26"/>
      <c r="L33" s="26"/>
      <c r="M33" s="26"/>
      <c r="N33" s="43"/>
      <c r="O33" s="20">
        <f t="shared" si="1"/>
        <v>0</v>
      </c>
      <c r="P33" s="21">
        <f t="shared" si="2"/>
        <v>0</v>
      </c>
      <c r="Q33" s="21">
        <f t="shared" si="3"/>
        <v>0</v>
      </c>
      <c r="S33" s="28">
        <v>1415</v>
      </c>
      <c r="T33" s="7" t="s">
        <v>112</v>
      </c>
      <c r="U33" s="6">
        <f>SUMIF(C3:C66,"1415",Q3:Q67)</f>
        <v>0</v>
      </c>
      <c r="W33" s="12">
        <f>SUMIF(C3:C63,"1451",O3:O64)</f>
        <v>0</v>
      </c>
    </row>
    <row r="34" spans="1:23" ht="15.75" thickBot="1">
      <c r="A34" s="22" t="str">
        <f t="shared" si="0"/>
        <v>NO</v>
      </c>
      <c r="B34" s="118"/>
      <c r="C34" s="87">
        <v>1298</v>
      </c>
      <c r="D34" s="87" t="s">
        <v>77</v>
      </c>
      <c r="E34" s="105"/>
      <c r="F34" s="54"/>
      <c r="G34" s="30"/>
      <c r="H34" s="30"/>
      <c r="I34" s="31"/>
      <c r="J34" s="31"/>
      <c r="K34" s="31"/>
      <c r="L34" s="31"/>
      <c r="M34" s="31"/>
      <c r="N34" s="49"/>
      <c r="O34" s="20">
        <f t="shared" si="1"/>
        <v>0</v>
      </c>
      <c r="P34" s="21">
        <f t="shared" si="2"/>
        <v>0</v>
      </c>
      <c r="Q34" s="21">
        <f t="shared" si="3"/>
        <v>0</v>
      </c>
      <c r="S34" s="28">
        <v>2027</v>
      </c>
      <c r="T34" s="7" t="s">
        <v>86</v>
      </c>
      <c r="U34" s="6">
        <f>SUMIF(C3:C66,"2027",Q3:Q66)</f>
        <v>111</v>
      </c>
      <c r="W34" s="12">
        <f>SUMIF(C3:C64,"2027",O3:O65)</f>
        <v>111</v>
      </c>
    </row>
    <row r="35" spans="1:23" ht="15.75" thickBot="1">
      <c r="A35" s="22" t="str">
        <f t="shared" si="0"/>
        <v>NO</v>
      </c>
      <c r="B35" s="118"/>
      <c r="C35" s="72">
        <v>1589</v>
      </c>
      <c r="D35" s="72" t="s">
        <v>48</v>
      </c>
      <c r="E35" s="105"/>
      <c r="F35" s="54"/>
      <c r="G35" s="30"/>
      <c r="H35" s="30"/>
      <c r="I35" s="31"/>
      <c r="J35" s="31"/>
      <c r="K35" s="31"/>
      <c r="L35" s="31"/>
      <c r="M35" s="31"/>
      <c r="N35" s="49"/>
      <c r="O35" s="20">
        <f aca="true" t="shared" si="4" ref="O35:O61">IF(P35&gt;8,(LARGE(E35:N35,1)+LARGE(E35:N35,2)+LARGE(E35:N35,3)+LARGE(E35:N35,4)+LARGE(E35:N35,5)+LARGE(E35:N35,6)+LARGE(E35:N35,7)+LARGE(E35:N35,8)+LARGE(E35:N35,9)),(SUM(E35:N35)))</f>
        <v>0</v>
      </c>
      <c r="P35" s="21">
        <f t="shared" si="2"/>
        <v>0</v>
      </c>
      <c r="Q35" s="21">
        <f t="shared" si="3"/>
        <v>0</v>
      </c>
      <c r="S35" s="28">
        <v>1132</v>
      </c>
      <c r="T35" s="7" t="s">
        <v>114</v>
      </c>
      <c r="U35" s="6">
        <f>SUMIF(C3:C68,"1132",Q3:Q69)</f>
        <v>0</v>
      </c>
      <c r="W35" s="12">
        <f>SUMIF(C3:C65,"1930",O3:O66)</f>
        <v>0</v>
      </c>
    </row>
    <row r="36" spans="1:23" ht="16.5" thickBot="1">
      <c r="A36" s="22" t="str">
        <f t="shared" si="0"/>
        <v>NO</v>
      </c>
      <c r="B36" s="115"/>
      <c r="C36" s="72">
        <v>1115</v>
      </c>
      <c r="D36" s="72" t="s">
        <v>46</v>
      </c>
      <c r="E36" s="42"/>
      <c r="F36" s="54"/>
      <c r="G36" s="30"/>
      <c r="H36" s="30"/>
      <c r="I36" s="31"/>
      <c r="J36" s="31"/>
      <c r="K36" s="31"/>
      <c r="L36" s="31"/>
      <c r="M36" s="31"/>
      <c r="N36" s="49"/>
      <c r="O36" s="20">
        <f t="shared" si="4"/>
        <v>0</v>
      </c>
      <c r="P36" s="21">
        <f t="shared" si="2"/>
        <v>0</v>
      </c>
      <c r="Q36" s="21">
        <f t="shared" si="3"/>
        <v>0</v>
      </c>
      <c r="S36" s="28">
        <v>1864</v>
      </c>
      <c r="T36" s="7" t="s">
        <v>97</v>
      </c>
      <c r="U36" s="6">
        <f>SUMIF(C3:C69,"1864",Q3:Q70)</f>
        <v>0</v>
      </c>
      <c r="W36" s="12">
        <f>SUMIF(C3:C66,"1864",O3:O67)</f>
        <v>0</v>
      </c>
    </row>
    <row r="37" spans="1:23" ht="16.5" thickBot="1">
      <c r="A37" s="22" t="str">
        <f aca="true" t="shared" si="5" ref="A37:A61">IF(P37&lt;2,"NO","SI")</f>
        <v>NO</v>
      </c>
      <c r="B37" s="115"/>
      <c r="C37" s="86">
        <v>2027</v>
      </c>
      <c r="D37" s="86" t="s">
        <v>86</v>
      </c>
      <c r="E37" s="42"/>
      <c r="F37" s="53"/>
      <c r="G37" s="25"/>
      <c r="H37" s="25"/>
      <c r="I37" s="25"/>
      <c r="J37" s="25"/>
      <c r="K37" s="25"/>
      <c r="L37" s="25"/>
      <c r="M37" s="25"/>
      <c r="N37" s="35"/>
      <c r="O37" s="20">
        <f t="shared" si="4"/>
        <v>0</v>
      </c>
      <c r="P37" s="21">
        <f t="shared" si="2"/>
        <v>0</v>
      </c>
      <c r="Q37" s="21">
        <f t="shared" si="3"/>
        <v>0</v>
      </c>
      <c r="S37" s="28">
        <v>2029</v>
      </c>
      <c r="T37" s="7" t="s">
        <v>93</v>
      </c>
      <c r="U37" s="6">
        <f>SUMIF(C3:C76,"2029",Q3:Q77)</f>
        <v>0</v>
      </c>
      <c r="W37" s="12">
        <f>SUMIF(C3:C67,"1098",O3:O68)</f>
        <v>0</v>
      </c>
    </row>
    <row r="38" spans="1:23" ht="15.75" thickBot="1">
      <c r="A38" s="22" t="str">
        <f t="shared" si="5"/>
        <v>NO</v>
      </c>
      <c r="B38" s="87"/>
      <c r="C38" s="97">
        <v>1115</v>
      </c>
      <c r="D38" s="97" t="s">
        <v>46</v>
      </c>
      <c r="E38" s="76"/>
      <c r="F38" s="53"/>
      <c r="G38" s="25"/>
      <c r="H38" s="25"/>
      <c r="I38" s="25"/>
      <c r="J38" s="25"/>
      <c r="K38" s="25"/>
      <c r="L38" s="25"/>
      <c r="M38" s="25"/>
      <c r="N38" s="35"/>
      <c r="O38" s="20">
        <f t="shared" si="4"/>
        <v>0</v>
      </c>
      <c r="P38" s="21">
        <f t="shared" si="2"/>
        <v>0</v>
      </c>
      <c r="Q38" s="21">
        <f t="shared" si="3"/>
        <v>0</v>
      </c>
      <c r="S38" s="28">
        <v>2069</v>
      </c>
      <c r="T38" s="7" t="s">
        <v>100</v>
      </c>
      <c r="U38" s="6">
        <f>SUMIF(C3:C70,"2069",Q3:Q71)</f>
        <v>0</v>
      </c>
      <c r="W38" s="12">
        <f>SUMIF(C3:C68,"2069",O3:O69)</f>
        <v>0</v>
      </c>
    </row>
    <row r="39" spans="1:23" ht="16.5" thickBot="1">
      <c r="A39" s="22" t="str">
        <f t="shared" si="5"/>
        <v>NO</v>
      </c>
      <c r="B39" s="242"/>
      <c r="C39" s="42">
        <v>1174</v>
      </c>
      <c r="D39" s="78" t="s">
        <v>66</v>
      </c>
      <c r="E39" s="219"/>
      <c r="F39" s="46"/>
      <c r="G39" s="25"/>
      <c r="H39" s="25"/>
      <c r="I39" s="25"/>
      <c r="J39" s="25"/>
      <c r="K39" s="25"/>
      <c r="L39" s="25"/>
      <c r="M39" s="25"/>
      <c r="N39" s="35"/>
      <c r="O39" s="20">
        <f t="shared" si="4"/>
        <v>0</v>
      </c>
      <c r="P39" s="21">
        <f t="shared" si="2"/>
        <v>0</v>
      </c>
      <c r="Q39" s="21">
        <f t="shared" si="3"/>
        <v>0</v>
      </c>
      <c r="S39" s="28">
        <v>2057</v>
      </c>
      <c r="T39" s="7" t="s">
        <v>101</v>
      </c>
      <c r="U39" s="6">
        <f>SUMIF(C3:C71,"2057",Q3:Q72)</f>
        <v>20</v>
      </c>
      <c r="W39" s="12">
        <f>SUMIF(C4:C69,"2057",O4:O70)</f>
        <v>20</v>
      </c>
    </row>
    <row r="40" spans="1:23" ht="16.5" thickBot="1">
      <c r="A40" s="22" t="str">
        <f t="shared" si="5"/>
        <v>NO</v>
      </c>
      <c r="B40" s="241"/>
      <c r="C40" s="85">
        <v>1843</v>
      </c>
      <c r="D40" s="85" t="s">
        <v>50</v>
      </c>
      <c r="E40" s="240"/>
      <c r="F40" s="56"/>
      <c r="G40" s="30"/>
      <c r="H40" s="30"/>
      <c r="I40" s="30"/>
      <c r="J40" s="30"/>
      <c r="K40" s="30"/>
      <c r="L40" s="30"/>
      <c r="M40" s="30"/>
      <c r="N40" s="36"/>
      <c r="O40" s="20">
        <f t="shared" si="4"/>
        <v>0</v>
      </c>
      <c r="P40" s="21">
        <f t="shared" si="2"/>
        <v>0</v>
      </c>
      <c r="Q40" s="21">
        <f t="shared" si="3"/>
        <v>0</v>
      </c>
      <c r="S40" s="28">
        <v>1965</v>
      </c>
      <c r="T40" s="7" t="s">
        <v>98</v>
      </c>
      <c r="U40" s="6">
        <f>SUMIF(C3:C72,"1965",Q3:Q73)</f>
        <v>0</v>
      </c>
      <c r="W40" s="12">
        <f>SUMIF(C5:C70,"1965",O6:O71)</f>
        <v>0</v>
      </c>
    </row>
    <row r="41" spans="1:23" ht="16.5" thickBot="1">
      <c r="A41" s="22" t="str">
        <f t="shared" si="5"/>
        <v>NO</v>
      </c>
      <c r="B41" s="241"/>
      <c r="C41" s="239">
        <v>1887</v>
      </c>
      <c r="D41" s="239" t="s">
        <v>56</v>
      </c>
      <c r="E41" s="240"/>
      <c r="F41" s="46"/>
      <c r="G41" s="25"/>
      <c r="H41" s="25"/>
      <c r="I41" s="25"/>
      <c r="J41" s="25"/>
      <c r="K41" s="25"/>
      <c r="L41" s="25"/>
      <c r="M41" s="25"/>
      <c r="N41" s="35"/>
      <c r="O41" s="20">
        <f t="shared" si="4"/>
        <v>0</v>
      </c>
      <c r="P41" s="21">
        <f t="shared" si="2"/>
        <v>0</v>
      </c>
      <c r="Q41" s="21">
        <f t="shared" si="3"/>
        <v>0</v>
      </c>
      <c r="U41" s="50">
        <f>SUM(U3:U40)</f>
        <v>1124</v>
      </c>
      <c r="W41" s="39">
        <f>SUM(W3:W40)</f>
        <v>1124</v>
      </c>
    </row>
    <row r="42" spans="1:17" ht="15.75" thickBot="1">
      <c r="A42" s="22" t="str">
        <f t="shared" si="5"/>
        <v>NO</v>
      </c>
      <c r="B42" s="80"/>
      <c r="C42" s="72">
        <v>2029</v>
      </c>
      <c r="D42" s="72" t="s">
        <v>93</v>
      </c>
      <c r="E42" s="30"/>
      <c r="F42" s="56"/>
      <c r="G42" s="30"/>
      <c r="H42" s="30"/>
      <c r="I42" s="30"/>
      <c r="J42" s="30"/>
      <c r="K42" s="30"/>
      <c r="L42" s="30"/>
      <c r="M42" s="30"/>
      <c r="N42" s="36"/>
      <c r="O42" s="20">
        <f t="shared" si="4"/>
        <v>0</v>
      </c>
      <c r="P42" s="21">
        <f t="shared" si="2"/>
        <v>0</v>
      </c>
      <c r="Q42" s="21">
        <f t="shared" si="3"/>
        <v>0</v>
      </c>
    </row>
    <row r="43" spans="1:17" ht="15.75" thickBot="1">
      <c r="A43" s="22" t="str">
        <f t="shared" si="5"/>
        <v>NO</v>
      </c>
      <c r="B43" s="80"/>
      <c r="C43" s="72">
        <v>2057</v>
      </c>
      <c r="D43" s="72" t="s">
        <v>101</v>
      </c>
      <c r="E43" s="25"/>
      <c r="F43" s="46"/>
      <c r="G43" s="25"/>
      <c r="H43" s="25"/>
      <c r="I43" s="25"/>
      <c r="J43" s="25"/>
      <c r="K43" s="25"/>
      <c r="L43" s="25"/>
      <c r="M43" s="25"/>
      <c r="N43" s="35"/>
      <c r="O43" s="20">
        <f t="shared" si="4"/>
        <v>0</v>
      </c>
      <c r="P43" s="21">
        <f t="shared" si="2"/>
        <v>0</v>
      </c>
      <c r="Q43" s="21">
        <f t="shared" si="3"/>
        <v>0</v>
      </c>
    </row>
    <row r="44" spans="1:17" ht="15.75" thickBot="1">
      <c r="A44" s="22" t="str">
        <f t="shared" si="5"/>
        <v>NO</v>
      </c>
      <c r="B44" s="84"/>
      <c r="C44" s="72"/>
      <c r="D44" s="72"/>
      <c r="E44" s="29"/>
      <c r="F44" s="46"/>
      <c r="G44" s="25"/>
      <c r="H44" s="25"/>
      <c r="I44" s="25"/>
      <c r="J44" s="25"/>
      <c r="K44" s="25"/>
      <c r="L44" s="25"/>
      <c r="M44" s="25"/>
      <c r="N44" s="35"/>
      <c r="O44" s="20">
        <f t="shared" si="4"/>
        <v>0</v>
      </c>
      <c r="P44" s="21">
        <f aca="true" t="shared" si="6" ref="P44:P61">COUNTA(E44:N44)</f>
        <v>0</v>
      </c>
      <c r="Q44" s="21">
        <f aca="true" t="shared" si="7" ref="Q44:Q61">IF(P44&gt;=0,O44,0)</f>
        <v>0</v>
      </c>
    </row>
    <row r="45" spans="1:17" ht="15.75" thickBot="1">
      <c r="A45" s="22" t="str">
        <f t="shared" si="5"/>
        <v>NO</v>
      </c>
      <c r="B45" s="80"/>
      <c r="C45" s="97"/>
      <c r="D45" s="97"/>
      <c r="E45" s="30"/>
      <c r="F45" s="46"/>
      <c r="G45" s="25"/>
      <c r="H45" s="25"/>
      <c r="I45" s="25"/>
      <c r="J45" s="25"/>
      <c r="K45" s="25"/>
      <c r="L45" s="25"/>
      <c r="M45" s="25"/>
      <c r="N45" s="35"/>
      <c r="O45" s="20">
        <f t="shared" si="4"/>
        <v>0</v>
      </c>
      <c r="P45" s="21">
        <f t="shared" si="6"/>
        <v>0</v>
      </c>
      <c r="Q45" s="21">
        <f t="shared" si="7"/>
        <v>0</v>
      </c>
    </row>
    <row r="46" spans="1:17" ht="15.75" thickBot="1">
      <c r="A46" s="22" t="str">
        <f t="shared" si="5"/>
        <v>NO</v>
      </c>
      <c r="B46" s="83"/>
      <c r="C46" s="87"/>
      <c r="D46" s="87"/>
      <c r="E46" s="24"/>
      <c r="F46" s="56"/>
      <c r="G46" s="30"/>
      <c r="H46" s="30"/>
      <c r="I46" s="30"/>
      <c r="J46" s="30"/>
      <c r="K46" s="30"/>
      <c r="L46" s="30"/>
      <c r="M46" s="30"/>
      <c r="N46" s="36"/>
      <c r="O46" s="20">
        <f t="shared" si="4"/>
        <v>0</v>
      </c>
      <c r="P46" s="21">
        <f t="shared" si="6"/>
        <v>0</v>
      </c>
      <c r="Q46" s="21">
        <f t="shared" si="7"/>
        <v>0</v>
      </c>
    </row>
    <row r="47" spans="1:17" ht="15.75" thickBot="1">
      <c r="A47" s="22" t="str">
        <f t="shared" si="5"/>
        <v>NO</v>
      </c>
      <c r="B47" s="80"/>
      <c r="C47" s="116"/>
      <c r="D47" s="117"/>
      <c r="E47" s="30"/>
      <c r="F47" s="56"/>
      <c r="G47" s="30"/>
      <c r="H47" s="30"/>
      <c r="I47" s="30"/>
      <c r="J47" s="30"/>
      <c r="K47" s="30"/>
      <c r="L47" s="30"/>
      <c r="M47" s="30"/>
      <c r="N47" s="36"/>
      <c r="O47" s="20">
        <f t="shared" si="4"/>
        <v>0</v>
      </c>
      <c r="P47" s="21">
        <f t="shared" si="6"/>
        <v>0</v>
      </c>
      <c r="Q47" s="21">
        <f t="shared" si="7"/>
        <v>0</v>
      </c>
    </row>
    <row r="48" spans="1:17" ht="15.75" thickBot="1">
      <c r="A48" s="22" t="str">
        <f t="shared" si="5"/>
        <v>NO</v>
      </c>
      <c r="B48" s="80"/>
      <c r="C48" s="87"/>
      <c r="D48" s="87"/>
      <c r="E48" s="30"/>
      <c r="F48" s="56"/>
      <c r="G48" s="30"/>
      <c r="H48" s="30"/>
      <c r="I48" s="30"/>
      <c r="J48" s="30"/>
      <c r="K48" s="30"/>
      <c r="L48" s="30"/>
      <c r="M48" s="30"/>
      <c r="N48" s="36"/>
      <c r="O48" s="20">
        <f t="shared" si="4"/>
        <v>0</v>
      </c>
      <c r="P48" s="21">
        <f t="shared" si="6"/>
        <v>0</v>
      </c>
      <c r="Q48" s="21">
        <f t="shared" si="7"/>
        <v>0</v>
      </c>
    </row>
    <row r="49" spans="1:17" ht="15.75" thickBot="1">
      <c r="A49" s="22" t="str">
        <f t="shared" si="5"/>
        <v>NO</v>
      </c>
      <c r="B49" s="80"/>
      <c r="C49" s="80"/>
      <c r="D49" s="89"/>
      <c r="E49" s="30"/>
      <c r="F49" s="56"/>
      <c r="G49" s="30"/>
      <c r="H49" s="30"/>
      <c r="I49" s="30"/>
      <c r="J49" s="30"/>
      <c r="K49" s="30"/>
      <c r="L49" s="30"/>
      <c r="M49" s="30"/>
      <c r="N49" s="36"/>
      <c r="O49" s="20">
        <f t="shared" si="4"/>
        <v>0</v>
      </c>
      <c r="P49" s="21">
        <f t="shared" si="6"/>
        <v>0</v>
      </c>
      <c r="Q49" s="21">
        <f t="shared" si="7"/>
        <v>0</v>
      </c>
    </row>
    <row r="50" spans="1:17" ht="15.75" thickBot="1">
      <c r="A50" s="22" t="str">
        <f t="shared" si="5"/>
        <v>NO</v>
      </c>
      <c r="B50" s="80"/>
      <c r="C50" s="86"/>
      <c r="D50" s="86"/>
      <c r="E50" s="30"/>
      <c r="F50" s="56"/>
      <c r="G50" s="30"/>
      <c r="H50" s="30"/>
      <c r="I50" s="30"/>
      <c r="J50" s="30"/>
      <c r="K50" s="30"/>
      <c r="L50" s="30"/>
      <c r="M50" s="30"/>
      <c r="N50" s="36"/>
      <c r="O50" s="20">
        <f t="shared" si="4"/>
        <v>0</v>
      </c>
      <c r="P50" s="21">
        <f t="shared" si="6"/>
        <v>0</v>
      </c>
      <c r="Q50" s="21">
        <f t="shared" si="7"/>
        <v>0</v>
      </c>
    </row>
    <row r="51" spans="1:17" ht="15.75" thickBot="1">
      <c r="A51" s="22" t="str">
        <f t="shared" si="5"/>
        <v>NO</v>
      </c>
      <c r="B51" s="80"/>
      <c r="C51" s="88"/>
      <c r="D51" s="89"/>
      <c r="E51" s="30"/>
      <c r="F51" s="56"/>
      <c r="G51" s="30"/>
      <c r="H51" s="30"/>
      <c r="I51" s="30"/>
      <c r="J51" s="30"/>
      <c r="K51" s="30"/>
      <c r="L51" s="30"/>
      <c r="M51" s="30"/>
      <c r="N51" s="36"/>
      <c r="O51" s="20">
        <f t="shared" si="4"/>
        <v>0</v>
      </c>
      <c r="P51" s="21">
        <f t="shared" si="6"/>
        <v>0</v>
      </c>
      <c r="Q51" s="21">
        <f t="shared" si="7"/>
        <v>0</v>
      </c>
    </row>
    <row r="52" spans="1:17" ht="15.75" thickBot="1">
      <c r="A52" s="22" t="str">
        <f t="shared" si="5"/>
        <v>NO</v>
      </c>
      <c r="B52" s="79"/>
      <c r="C52" s="79"/>
      <c r="D52" s="79"/>
      <c r="E52" s="30"/>
      <c r="F52" s="56"/>
      <c r="G52" s="30"/>
      <c r="H52" s="30"/>
      <c r="I52" s="30"/>
      <c r="J52" s="30"/>
      <c r="K52" s="30"/>
      <c r="L52" s="30"/>
      <c r="M52" s="30"/>
      <c r="N52" s="36"/>
      <c r="O52" s="20">
        <f t="shared" si="4"/>
        <v>0</v>
      </c>
      <c r="P52" s="21">
        <f t="shared" si="6"/>
        <v>0</v>
      </c>
      <c r="Q52" s="21">
        <f t="shared" si="7"/>
        <v>0</v>
      </c>
    </row>
    <row r="53" spans="1:17" ht="15.75" thickBot="1">
      <c r="A53" s="22" t="str">
        <f t="shared" si="5"/>
        <v>NO</v>
      </c>
      <c r="B53" s="80"/>
      <c r="C53" s="80"/>
      <c r="D53" s="80"/>
      <c r="E53" s="25"/>
      <c r="F53" s="46"/>
      <c r="G53" s="25"/>
      <c r="H53" s="25"/>
      <c r="I53" s="25"/>
      <c r="J53" s="25"/>
      <c r="K53" s="25"/>
      <c r="L53" s="25"/>
      <c r="M53" s="25"/>
      <c r="N53" s="35"/>
      <c r="O53" s="20">
        <f t="shared" si="4"/>
        <v>0</v>
      </c>
      <c r="P53" s="21">
        <f t="shared" si="6"/>
        <v>0</v>
      </c>
      <c r="Q53" s="21">
        <f t="shared" si="7"/>
        <v>0</v>
      </c>
    </row>
    <row r="54" spans="1:17" ht="15.75" thickBot="1">
      <c r="A54" s="22" t="str">
        <f t="shared" si="5"/>
        <v>NO</v>
      </c>
      <c r="B54" s="79"/>
      <c r="C54" s="79"/>
      <c r="D54" s="79"/>
      <c r="E54" s="30"/>
      <c r="F54" s="56"/>
      <c r="G54" s="30"/>
      <c r="H54" s="30"/>
      <c r="I54" s="30"/>
      <c r="J54" s="30"/>
      <c r="K54" s="30"/>
      <c r="L54" s="30"/>
      <c r="M54" s="30"/>
      <c r="N54" s="36"/>
      <c r="O54" s="20">
        <f t="shared" si="4"/>
        <v>0</v>
      </c>
      <c r="P54" s="21">
        <f t="shared" si="6"/>
        <v>0</v>
      </c>
      <c r="Q54" s="21">
        <f t="shared" si="7"/>
        <v>0</v>
      </c>
    </row>
    <row r="55" spans="1:17" ht="15.75" thickBot="1">
      <c r="A55" s="22" t="str">
        <f t="shared" si="5"/>
        <v>NO</v>
      </c>
      <c r="B55" s="79"/>
      <c r="C55" s="79"/>
      <c r="D55" s="79"/>
      <c r="E55" s="25"/>
      <c r="F55" s="46"/>
      <c r="G55" s="25"/>
      <c r="H55" s="25"/>
      <c r="I55" s="25"/>
      <c r="J55" s="25"/>
      <c r="K55" s="25"/>
      <c r="L55" s="25"/>
      <c r="M55" s="25"/>
      <c r="N55" s="35"/>
      <c r="O55" s="20">
        <f t="shared" si="4"/>
        <v>0</v>
      </c>
      <c r="P55" s="21">
        <f t="shared" si="6"/>
        <v>0</v>
      </c>
      <c r="Q55" s="21">
        <f t="shared" si="7"/>
        <v>0</v>
      </c>
    </row>
    <row r="56" spans="1:17" ht="15.75" thickBot="1">
      <c r="A56" s="22" t="str">
        <f t="shared" si="5"/>
        <v>NO</v>
      </c>
      <c r="B56" s="80"/>
      <c r="C56" s="80"/>
      <c r="D56" s="80"/>
      <c r="E56" s="25"/>
      <c r="F56" s="46"/>
      <c r="G56" s="25"/>
      <c r="H56" s="25"/>
      <c r="I56" s="25"/>
      <c r="J56" s="25"/>
      <c r="K56" s="25"/>
      <c r="L56" s="25"/>
      <c r="M56" s="25"/>
      <c r="N56" s="35"/>
      <c r="O56" s="20">
        <f t="shared" si="4"/>
        <v>0</v>
      </c>
      <c r="P56" s="21">
        <f t="shared" si="6"/>
        <v>0</v>
      </c>
      <c r="Q56" s="21">
        <f t="shared" si="7"/>
        <v>0</v>
      </c>
    </row>
    <row r="57" spans="1:17" ht="15.75" thickBot="1">
      <c r="A57" s="22" t="str">
        <f t="shared" si="5"/>
        <v>NO</v>
      </c>
      <c r="B57" s="79"/>
      <c r="C57" s="79"/>
      <c r="D57" s="79"/>
      <c r="E57" s="30"/>
      <c r="F57" s="56"/>
      <c r="G57" s="30"/>
      <c r="H57" s="30"/>
      <c r="I57" s="30"/>
      <c r="J57" s="30"/>
      <c r="K57" s="30"/>
      <c r="L57" s="30"/>
      <c r="M57" s="30"/>
      <c r="N57" s="36"/>
      <c r="O57" s="20">
        <f t="shared" si="4"/>
        <v>0</v>
      </c>
      <c r="P57" s="21">
        <f t="shared" si="6"/>
        <v>0</v>
      </c>
      <c r="Q57" s="21">
        <f t="shared" si="7"/>
        <v>0</v>
      </c>
    </row>
    <row r="58" spans="1:17" ht="15.75" thickBot="1">
      <c r="A58" s="22" t="str">
        <f t="shared" si="5"/>
        <v>NO</v>
      </c>
      <c r="B58" s="79"/>
      <c r="C58" s="79"/>
      <c r="D58" s="79"/>
      <c r="E58" s="25"/>
      <c r="F58" s="46"/>
      <c r="G58" s="25"/>
      <c r="H58" s="25"/>
      <c r="I58" s="25"/>
      <c r="J58" s="25"/>
      <c r="K58" s="25"/>
      <c r="L58" s="25"/>
      <c r="M58" s="25"/>
      <c r="N58" s="35"/>
      <c r="O58" s="20">
        <f t="shared" si="4"/>
        <v>0</v>
      </c>
      <c r="P58" s="21">
        <f t="shared" si="6"/>
        <v>0</v>
      </c>
      <c r="Q58" s="21">
        <f t="shared" si="7"/>
        <v>0</v>
      </c>
    </row>
    <row r="59" spans="1:17" ht="15.75" thickBot="1">
      <c r="A59" s="22" t="str">
        <f t="shared" si="5"/>
        <v>NO</v>
      </c>
      <c r="B59" s="79"/>
      <c r="C59" s="79"/>
      <c r="D59" s="79"/>
      <c r="E59" s="25"/>
      <c r="F59" s="46"/>
      <c r="G59" s="25"/>
      <c r="H59" s="25"/>
      <c r="I59" s="25"/>
      <c r="J59" s="25"/>
      <c r="K59" s="25"/>
      <c r="L59" s="25"/>
      <c r="M59" s="25"/>
      <c r="N59" s="35"/>
      <c r="O59" s="20">
        <f t="shared" si="4"/>
        <v>0</v>
      </c>
      <c r="P59" s="21">
        <f t="shared" si="6"/>
        <v>0</v>
      </c>
      <c r="Q59" s="21">
        <f t="shared" si="7"/>
        <v>0</v>
      </c>
    </row>
    <row r="60" spans="1:17" ht="15.75" thickBot="1">
      <c r="A60" s="22" t="str">
        <f t="shared" si="5"/>
        <v>NO</v>
      </c>
      <c r="B60" s="80"/>
      <c r="C60" s="80"/>
      <c r="D60" s="80"/>
      <c r="E60" s="25"/>
      <c r="F60" s="46"/>
      <c r="G60" s="25"/>
      <c r="H60" s="25"/>
      <c r="I60" s="25"/>
      <c r="J60" s="25"/>
      <c r="K60" s="25"/>
      <c r="L60" s="25"/>
      <c r="M60" s="25"/>
      <c r="N60" s="35"/>
      <c r="O60" s="20">
        <f t="shared" si="4"/>
        <v>0</v>
      </c>
      <c r="P60" s="21">
        <f t="shared" si="6"/>
        <v>0</v>
      </c>
      <c r="Q60" s="21">
        <f t="shared" si="7"/>
        <v>0</v>
      </c>
    </row>
    <row r="61" spans="1:17" ht="15.75" thickBot="1">
      <c r="A61" s="22" t="str">
        <f t="shared" si="5"/>
        <v>NO</v>
      </c>
      <c r="E61" s="30"/>
      <c r="F61" s="56"/>
      <c r="G61" s="30"/>
      <c r="H61" s="30"/>
      <c r="I61" s="30"/>
      <c r="J61" s="30"/>
      <c r="K61" s="30"/>
      <c r="L61" s="30"/>
      <c r="M61" s="30"/>
      <c r="N61" s="36"/>
      <c r="O61" s="20">
        <f t="shared" si="4"/>
        <v>0</v>
      </c>
      <c r="P61" s="21">
        <f t="shared" si="6"/>
        <v>0</v>
      </c>
      <c r="Q61" s="21">
        <f t="shared" si="7"/>
        <v>0</v>
      </c>
    </row>
    <row r="62" spans="15:17" ht="15">
      <c r="O62" s="51">
        <f>SUM(O3:O61)</f>
        <v>1124</v>
      </c>
      <c r="Q62" s="52">
        <f>SUM(Q3:Q61)</f>
        <v>1124</v>
      </c>
    </row>
  </sheetData>
  <sheetProtection password="C4AE" sheet="1"/>
  <mergeCells count="1">
    <mergeCell ref="A1:F1"/>
  </mergeCells>
  <conditionalFormatting sqref="A3:A61">
    <cfRule type="containsText" priority="1" dxfId="1" operator="containsText" stopIfTrue="1" text="SI">
      <formula>NOT(ISERROR(SEARCH("SI",A3)))</formula>
    </cfRule>
    <cfRule type="containsText" priority="2" dxfId="0" operator="containsText" stopIfTrue="1" text="NO">
      <formula>NOT(ISERROR(SEARCH("NO",A3)))</formula>
    </cfRule>
  </conditionalFormatting>
  <hyperlinks>
    <hyperlink ref="D7" r:id="rId1" display="javascript:void(0);"/>
    <hyperlink ref="B5" r:id="rId2" display="http://sdam.it/events/event/result_29534_1066.do"/>
    <hyperlink ref="D5" r:id="rId3" display="javascript:void(0);"/>
    <hyperlink ref="D10" r:id="rId4" display="javascript:void(0);"/>
    <hyperlink ref="D39" r:id="rId5" display="javascript:void(0);"/>
    <hyperlink ref="D23" r:id="rId6" display="javascript:void(0);"/>
  </hyperlinks>
  <printOptions/>
  <pageMargins left="0.7875" right="0.7875" top="1.0527777777777778" bottom="1.0527777777777778" header="0.7875" footer="0.7875"/>
  <pageSetup horizontalDpi="300" verticalDpi="300" orientation="portrait" paperSize="9" r:id="rId7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80"/>
  <sheetViews>
    <sheetView zoomScale="75" zoomScaleNormal="75" zoomScalePageLayoutView="0" workbookViewId="0" topLeftCell="A14">
      <selection activeCell="R44" sqref="R43:R44"/>
    </sheetView>
  </sheetViews>
  <sheetFormatPr defaultColWidth="11.57421875" defaultRowHeight="12.75"/>
  <cols>
    <col min="1" max="1" width="5.7109375" style="1" bestFit="1" customWidth="1"/>
    <col min="2" max="2" width="38.28125" style="1" customWidth="1"/>
    <col min="3" max="3" width="9.7109375" style="13" customWidth="1"/>
    <col min="4" max="4" width="42.8515625" style="1" customWidth="1"/>
    <col min="5" max="5" width="8.140625" style="13" bestFit="1" customWidth="1"/>
    <col min="6" max="6" width="8.7109375" style="57" bestFit="1" customWidth="1"/>
    <col min="7" max="9" width="8.140625" style="1" bestFit="1" customWidth="1"/>
    <col min="10" max="10" width="8.7109375" style="1" bestFit="1" customWidth="1"/>
    <col min="11" max="13" width="8.140625" style="1" bestFit="1" customWidth="1"/>
    <col min="14" max="14" width="7.7109375" style="1" bestFit="1" customWidth="1"/>
    <col min="15" max="15" width="9.28125" style="1" bestFit="1" customWidth="1"/>
    <col min="16" max="16" width="8.8515625" style="1" bestFit="1" customWidth="1"/>
    <col min="17" max="17" width="17.28125" style="15" bestFit="1" customWidth="1"/>
    <col min="18" max="18" width="11.57421875" style="1" customWidth="1"/>
    <col min="19" max="19" width="6.57421875" style="1" bestFit="1" customWidth="1"/>
    <col min="20" max="20" width="40.8515625" style="1" bestFit="1" customWidth="1"/>
    <col min="21" max="21" width="6.8515625" style="1" bestFit="1" customWidth="1"/>
    <col min="22" max="22" width="11.57421875" style="1" customWidth="1"/>
    <col min="23" max="23" width="19.7109375" style="1" bestFit="1" customWidth="1"/>
    <col min="24" max="26" width="11.57421875" style="1" customWidth="1"/>
    <col min="27" max="27" width="2.57421875" style="1" bestFit="1" customWidth="1"/>
    <col min="28" max="16384" width="11.57421875" style="1" customWidth="1"/>
  </cols>
  <sheetData>
    <row r="1" spans="1:6" ht="16.5" thickBot="1">
      <c r="A1" s="277" t="s">
        <v>16</v>
      </c>
      <c r="B1" s="278"/>
      <c r="C1" s="278"/>
      <c r="D1" s="278"/>
      <c r="E1" s="278"/>
      <c r="F1" s="277"/>
    </row>
    <row r="2" spans="1:23" ht="16.5" thickBot="1">
      <c r="A2" s="179" t="s">
        <v>1</v>
      </c>
      <c r="B2" s="105" t="s">
        <v>2</v>
      </c>
      <c r="C2" s="105" t="s">
        <v>38</v>
      </c>
      <c r="D2" s="105" t="s">
        <v>3</v>
      </c>
      <c r="E2" s="105" t="s">
        <v>4</v>
      </c>
      <c r="F2" s="130" t="s">
        <v>5</v>
      </c>
      <c r="G2" s="18" t="s">
        <v>6</v>
      </c>
      <c r="H2" s="18" t="s">
        <v>7</v>
      </c>
      <c r="I2" s="19" t="s">
        <v>35</v>
      </c>
      <c r="J2" s="19" t="s">
        <v>39</v>
      </c>
      <c r="K2" s="19" t="s">
        <v>40</v>
      </c>
      <c r="L2" s="19" t="s">
        <v>41</v>
      </c>
      <c r="M2" s="19" t="s">
        <v>42</v>
      </c>
      <c r="N2" s="19" t="s">
        <v>8</v>
      </c>
      <c r="O2" s="20" t="s">
        <v>9</v>
      </c>
      <c r="P2" s="21" t="s">
        <v>10</v>
      </c>
      <c r="Q2" s="21" t="s">
        <v>11</v>
      </c>
      <c r="R2" s="14"/>
      <c r="S2" s="2"/>
      <c r="T2" s="3" t="s">
        <v>3</v>
      </c>
      <c r="U2" s="4" t="s">
        <v>12</v>
      </c>
      <c r="V2" s="14"/>
      <c r="W2" s="11" t="s">
        <v>34</v>
      </c>
    </row>
    <row r="3" spans="1:23" ht="16.5" thickBot="1">
      <c r="A3" s="154" t="str">
        <f aca="true" t="shared" si="0" ref="A3:A34">IF(P3&lt;2,"NO","SI")</f>
        <v>SI</v>
      </c>
      <c r="B3" s="72" t="s">
        <v>172</v>
      </c>
      <c r="C3" s="105">
        <v>1298</v>
      </c>
      <c r="D3" s="72" t="s">
        <v>77</v>
      </c>
      <c r="E3" s="105">
        <v>100</v>
      </c>
      <c r="F3" s="53">
        <v>90</v>
      </c>
      <c r="G3" s="35"/>
      <c r="H3" s="35"/>
      <c r="I3" s="22"/>
      <c r="J3" s="22"/>
      <c r="K3" s="22"/>
      <c r="L3" s="22"/>
      <c r="M3" s="22"/>
      <c r="N3" s="43"/>
      <c r="O3" s="20">
        <f aca="true" t="shared" si="1" ref="O3:O34">IF(P3&gt;8,(LARGE(E3:N3,1)+LARGE(E3:N3,2)+LARGE(E3:N3,3)+LARGE(E3:N3,4)+LARGE(E3:N3,5)+LARGE(E3:N3,6)+LARGE(E3:N3,7)+LARGE(E3:N3,8)+LARGE(E3:N3,9)),(SUM(E3:N3)))</f>
        <v>190</v>
      </c>
      <c r="P3" s="21">
        <f aca="true" t="shared" si="2" ref="P3:P34">COUNTA(E3:N3)</f>
        <v>2</v>
      </c>
      <c r="Q3" s="21">
        <f aca="true" t="shared" si="3" ref="Q3:Q34">IF(P3&gt;=0,O3,0)</f>
        <v>190</v>
      </c>
      <c r="S3" s="44">
        <v>1213</v>
      </c>
      <c r="T3" s="45" t="s">
        <v>43</v>
      </c>
      <c r="U3" s="6">
        <f>SUMIF(C3:C92,"1213",Q3:Q92)</f>
        <v>280</v>
      </c>
      <c r="W3" s="12">
        <f>SUMIF(C3:C82,"1213",O3:O82)</f>
        <v>280</v>
      </c>
    </row>
    <row r="4" spans="1:23" ht="16.5" thickBot="1">
      <c r="A4" s="154" t="str">
        <f t="shared" si="0"/>
        <v>NO</v>
      </c>
      <c r="B4" s="72" t="s">
        <v>83</v>
      </c>
      <c r="C4" s="69">
        <v>1174</v>
      </c>
      <c r="D4" s="93" t="s">
        <v>44</v>
      </c>
      <c r="E4" s="105">
        <v>90</v>
      </c>
      <c r="F4" s="53"/>
      <c r="G4" s="35"/>
      <c r="H4" s="35"/>
      <c r="I4" s="22"/>
      <c r="J4" s="22"/>
      <c r="K4" s="22"/>
      <c r="L4" s="22"/>
      <c r="M4" s="22"/>
      <c r="N4" s="43"/>
      <c r="O4" s="20">
        <f t="shared" si="1"/>
        <v>90</v>
      </c>
      <c r="P4" s="21">
        <f t="shared" si="2"/>
        <v>1</v>
      </c>
      <c r="Q4" s="21">
        <f t="shared" si="3"/>
        <v>90</v>
      </c>
      <c r="S4" s="105">
        <v>48</v>
      </c>
      <c r="T4" s="72" t="s">
        <v>121</v>
      </c>
      <c r="U4" s="6">
        <f>SUMIF(C3:C94,"48",Q3:Q94)</f>
        <v>0</v>
      </c>
      <c r="W4" s="12">
        <f>SUMIF(C3:C84,"48",O3:O84)</f>
        <v>0</v>
      </c>
    </row>
    <row r="5" spans="1:27" ht="16.5" thickBot="1">
      <c r="A5" s="22" t="str">
        <f t="shared" si="0"/>
        <v>SI</v>
      </c>
      <c r="B5" s="55" t="s">
        <v>102</v>
      </c>
      <c r="C5" s="176">
        <v>1213</v>
      </c>
      <c r="D5" s="55" t="s">
        <v>75</v>
      </c>
      <c r="E5" s="105">
        <v>80</v>
      </c>
      <c r="F5" s="53">
        <v>60</v>
      </c>
      <c r="G5" s="35"/>
      <c r="H5" s="35"/>
      <c r="I5" s="22"/>
      <c r="J5" s="22"/>
      <c r="K5" s="22"/>
      <c r="L5" s="22"/>
      <c r="M5" s="22"/>
      <c r="N5" s="43"/>
      <c r="O5" s="20">
        <f t="shared" si="1"/>
        <v>140</v>
      </c>
      <c r="P5" s="21">
        <f t="shared" si="2"/>
        <v>2</v>
      </c>
      <c r="Q5" s="21">
        <f t="shared" si="3"/>
        <v>140</v>
      </c>
      <c r="S5" s="44">
        <v>1174</v>
      </c>
      <c r="T5" s="45" t="s">
        <v>44</v>
      </c>
      <c r="U5" s="6">
        <f>SUMIF(C3:C92,"1174",Q3:Q92)</f>
        <v>256</v>
      </c>
      <c r="W5" s="12">
        <f>SUMIF(C3:C82,"1174",O3:O82)</f>
        <v>256</v>
      </c>
      <c r="AA5" s="1" t="s">
        <v>74</v>
      </c>
    </row>
    <row r="6" spans="1:23" ht="16.5" thickBot="1">
      <c r="A6" s="22" t="str">
        <f t="shared" si="0"/>
        <v>SI</v>
      </c>
      <c r="B6" s="55" t="s">
        <v>153</v>
      </c>
      <c r="C6" s="176">
        <v>1174</v>
      </c>
      <c r="D6" s="55" t="s">
        <v>66</v>
      </c>
      <c r="E6" s="105">
        <v>60</v>
      </c>
      <c r="F6" s="53">
        <v>40</v>
      </c>
      <c r="G6" s="35"/>
      <c r="H6" s="35"/>
      <c r="I6" s="22"/>
      <c r="J6" s="22"/>
      <c r="K6" s="22"/>
      <c r="L6" s="22"/>
      <c r="M6" s="22"/>
      <c r="N6" s="43"/>
      <c r="O6" s="20">
        <f t="shared" si="1"/>
        <v>100</v>
      </c>
      <c r="P6" s="21">
        <f t="shared" si="2"/>
        <v>2</v>
      </c>
      <c r="Q6" s="21">
        <f t="shared" si="3"/>
        <v>100</v>
      </c>
      <c r="S6" s="28">
        <v>1180</v>
      </c>
      <c r="T6" s="45" t="s">
        <v>45</v>
      </c>
      <c r="U6" s="6">
        <f>SUMIF(C3:C92,"1180",Q3:Q92)</f>
        <v>0</v>
      </c>
      <c r="W6" s="12">
        <f>SUMIF(C3:C82,"1180",O3:O82)</f>
        <v>0</v>
      </c>
    </row>
    <row r="7" spans="1:23" ht="16.5" thickBot="1">
      <c r="A7" s="22" t="str">
        <f t="shared" si="0"/>
        <v>SI</v>
      </c>
      <c r="B7" s="55" t="s">
        <v>103</v>
      </c>
      <c r="C7" s="176">
        <v>1887</v>
      </c>
      <c r="D7" s="55" t="s">
        <v>64</v>
      </c>
      <c r="E7" s="105">
        <v>50</v>
      </c>
      <c r="F7" s="53">
        <v>80</v>
      </c>
      <c r="G7" s="35"/>
      <c r="H7" s="35"/>
      <c r="I7" s="22"/>
      <c r="J7" s="22"/>
      <c r="K7" s="22"/>
      <c r="L7" s="22"/>
      <c r="M7" s="22"/>
      <c r="N7" s="43"/>
      <c r="O7" s="20">
        <f t="shared" si="1"/>
        <v>130</v>
      </c>
      <c r="P7" s="21">
        <f t="shared" si="2"/>
        <v>2</v>
      </c>
      <c r="Q7" s="21">
        <f t="shared" si="3"/>
        <v>130</v>
      </c>
      <c r="S7" s="28">
        <v>1115</v>
      </c>
      <c r="T7" s="7" t="s">
        <v>46</v>
      </c>
      <c r="U7" s="6">
        <f>SUMIF(C3:C92,"1115",Q3:Q92)</f>
        <v>24</v>
      </c>
      <c r="W7" s="12">
        <f>SUMIF(C3:C82,"1115",O3:O82)</f>
        <v>24</v>
      </c>
    </row>
    <row r="8" spans="1:23" ht="16.5" thickBot="1">
      <c r="A8" s="22" t="str">
        <f t="shared" si="0"/>
        <v>SI</v>
      </c>
      <c r="B8" s="55" t="s">
        <v>63</v>
      </c>
      <c r="C8" s="176">
        <v>1213</v>
      </c>
      <c r="D8" s="55" t="s">
        <v>75</v>
      </c>
      <c r="E8" s="105">
        <v>40</v>
      </c>
      <c r="F8" s="53">
        <v>50</v>
      </c>
      <c r="G8" s="35"/>
      <c r="H8" s="35"/>
      <c r="I8" s="22"/>
      <c r="J8" s="22"/>
      <c r="K8" s="22"/>
      <c r="L8" s="22"/>
      <c r="M8" s="22"/>
      <c r="N8" s="43"/>
      <c r="O8" s="20">
        <f t="shared" si="1"/>
        <v>90</v>
      </c>
      <c r="P8" s="21">
        <f t="shared" si="2"/>
        <v>2</v>
      </c>
      <c r="Q8" s="21">
        <f t="shared" si="3"/>
        <v>90</v>
      </c>
      <c r="S8" s="28">
        <v>10</v>
      </c>
      <c r="T8" s="7" t="s">
        <v>47</v>
      </c>
      <c r="U8" s="6">
        <f>SUMIF(C3:C92,"10",Q3:Q92)</f>
        <v>0</v>
      </c>
      <c r="W8" s="12">
        <f>SUMIF(C3:C82,"10",O3:O82)</f>
        <v>0</v>
      </c>
    </row>
    <row r="9" spans="1:23" ht="15.75" thickBot="1">
      <c r="A9" s="22" t="str">
        <f t="shared" si="0"/>
        <v>SI</v>
      </c>
      <c r="B9" s="72" t="s">
        <v>173</v>
      </c>
      <c r="C9" s="105">
        <v>1298</v>
      </c>
      <c r="D9" s="72" t="s">
        <v>77</v>
      </c>
      <c r="E9" s="105">
        <v>30</v>
      </c>
      <c r="F9" s="53">
        <v>20</v>
      </c>
      <c r="G9" s="35"/>
      <c r="H9" s="35"/>
      <c r="I9" s="22"/>
      <c r="J9" s="22"/>
      <c r="K9" s="22"/>
      <c r="L9" s="22"/>
      <c r="M9" s="22"/>
      <c r="N9" s="43"/>
      <c r="O9" s="20">
        <f t="shared" si="1"/>
        <v>50</v>
      </c>
      <c r="P9" s="21">
        <f t="shared" si="2"/>
        <v>2</v>
      </c>
      <c r="Q9" s="21">
        <f t="shared" si="3"/>
        <v>50</v>
      </c>
      <c r="S9" s="28">
        <v>1589</v>
      </c>
      <c r="T9" s="7" t="s">
        <v>48</v>
      </c>
      <c r="U9" s="6">
        <f>SUMIF(C3:C92,"1589",Q3:Q92)</f>
        <v>20</v>
      </c>
      <c r="W9" s="12">
        <f>SUMIF(C3:C82,"1589",O3:O82)</f>
        <v>20</v>
      </c>
    </row>
    <row r="10" spans="1:23" ht="16.5" thickBot="1">
      <c r="A10" s="154" t="str">
        <f t="shared" si="0"/>
        <v>SI</v>
      </c>
      <c r="B10" s="72" t="s">
        <v>352</v>
      </c>
      <c r="C10" s="93">
        <v>1213</v>
      </c>
      <c r="D10" s="93" t="s">
        <v>43</v>
      </c>
      <c r="E10" s="105">
        <v>20</v>
      </c>
      <c r="F10" s="53">
        <v>8</v>
      </c>
      <c r="G10" s="35"/>
      <c r="H10" s="35"/>
      <c r="I10" s="22"/>
      <c r="J10" s="22"/>
      <c r="K10" s="22"/>
      <c r="L10" s="22"/>
      <c r="M10" s="22"/>
      <c r="N10" s="43"/>
      <c r="O10" s="20">
        <f t="shared" si="1"/>
        <v>28</v>
      </c>
      <c r="P10" s="21">
        <f t="shared" si="2"/>
        <v>2</v>
      </c>
      <c r="Q10" s="21">
        <f t="shared" si="3"/>
        <v>28</v>
      </c>
      <c r="S10" s="28">
        <v>1980</v>
      </c>
      <c r="T10" s="7" t="s">
        <v>80</v>
      </c>
      <c r="U10" s="6">
        <f>SUMIF(C3:C92,"1980",Q3:Q92)</f>
        <v>0</v>
      </c>
      <c r="W10" s="12">
        <f>SUMIF(C3:C82,"1980",O3:O82)</f>
        <v>0</v>
      </c>
    </row>
    <row r="11" spans="1:23" ht="15.75" thickBot="1">
      <c r="A11" s="22" t="str">
        <f t="shared" si="0"/>
        <v>NO</v>
      </c>
      <c r="B11" s="72" t="s">
        <v>211</v>
      </c>
      <c r="C11" s="69">
        <v>1174</v>
      </c>
      <c r="D11" s="93" t="s">
        <v>44</v>
      </c>
      <c r="E11" s="105">
        <v>15</v>
      </c>
      <c r="F11" s="53"/>
      <c r="G11" s="35"/>
      <c r="H11" s="35"/>
      <c r="I11" s="22"/>
      <c r="J11" s="22"/>
      <c r="K11" s="22"/>
      <c r="L11" s="22"/>
      <c r="M11" s="22"/>
      <c r="N11" s="43"/>
      <c r="O11" s="20">
        <f t="shared" si="1"/>
        <v>15</v>
      </c>
      <c r="P11" s="21">
        <f t="shared" si="2"/>
        <v>1</v>
      </c>
      <c r="Q11" s="21">
        <f t="shared" si="3"/>
        <v>15</v>
      </c>
      <c r="S11" s="28">
        <v>1590</v>
      </c>
      <c r="T11" s="7" t="s">
        <v>49</v>
      </c>
      <c r="U11" s="6">
        <f>SUMIF(C3:C92,"1590",Q3:Q92)</f>
        <v>0</v>
      </c>
      <c r="W11" s="12">
        <f>SUMIF(C3:C82,"1590",O3:O82)</f>
        <v>0</v>
      </c>
    </row>
    <row r="12" spans="1:23" ht="15.75" thickBot="1">
      <c r="A12" s="22" t="str">
        <f t="shared" si="0"/>
        <v>SI</v>
      </c>
      <c r="B12" s="72" t="s">
        <v>62</v>
      </c>
      <c r="C12" s="105">
        <v>1115</v>
      </c>
      <c r="D12" s="72" t="s">
        <v>46</v>
      </c>
      <c r="E12" s="105">
        <v>12</v>
      </c>
      <c r="F12" s="53">
        <v>12</v>
      </c>
      <c r="G12" s="35"/>
      <c r="H12" s="35"/>
      <c r="I12" s="22"/>
      <c r="J12" s="22"/>
      <c r="K12" s="22"/>
      <c r="L12" s="22"/>
      <c r="M12" s="22"/>
      <c r="N12" s="43"/>
      <c r="O12" s="20">
        <f t="shared" si="1"/>
        <v>24</v>
      </c>
      <c r="P12" s="21">
        <f t="shared" si="2"/>
        <v>2</v>
      </c>
      <c r="Q12" s="21">
        <f t="shared" si="3"/>
        <v>24</v>
      </c>
      <c r="S12" s="105">
        <v>2144</v>
      </c>
      <c r="T12" s="72" t="s">
        <v>205</v>
      </c>
      <c r="U12" s="6">
        <f>SUMIF(C3:C92,"2144",Q3:Q92)</f>
        <v>5</v>
      </c>
      <c r="W12" s="12">
        <f>SUMIF(C3:C92,"2144",O3:O92)</f>
        <v>5</v>
      </c>
    </row>
    <row r="13" spans="1:23" ht="16.5" thickBot="1">
      <c r="A13" s="22" t="str">
        <f t="shared" si="0"/>
        <v>SI</v>
      </c>
      <c r="B13" s="55" t="s">
        <v>353</v>
      </c>
      <c r="C13" s="72">
        <v>2027</v>
      </c>
      <c r="D13" s="72" t="s">
        <v>86</v>
      </c>
      <c r="E13" s="105">
        <v>9</v>
      </c>
      <c r="F13" s="54">
        <v>30</v>
      </c>
      <c r="G13" s="36"/>
      <c r="H13" s="36"/>
      <c r="I13" s="60"/>
      <c r="J13" s="60"/>
      <c r="K13" s="60"/>
      <c r="L13" s="60"/>
      <c r="M13" s="60"/>
      <c r="N13" s="49"/>
      <c r="O13" s="20">
        <f t="shared" si="1"/>
        <v>39</v>
      </c>
      <c r="P13" s="21">
        <f t="shared" si="2"/>
        <v>2</v>
      </c>
      <c r="Q13" s="21">
        <f t="shared" si="3"/>
        <v>39</v>
      </c>
      <c r="S13" s="105">
        <v>1659</v>
      </c>
      <c r="T13" s="72" t="s">
        <v>206</v>
      </c>
      <c r="U13" s="6">
        <f>SUMIF(C3:C92,"1659",Q3:Q92)</f>
        <v>0</v>
      </c>
      <c r="W13" s="12">
        <f>SUMIF(C3:C82,"1659",O3:O83)</f>
        <v>0</v>
      </c>
    </row>
    <row r="14" spans="1:23" ht="15.75" thickBot="1">
      <c r="A14" s="22" t="str">
        <f t="shared" si="0"/>
        <v>SI</v>
      </c>
      <c r="B14" s="72" t="s">
        <v>95</v>
      </c>
      <c r="C14" s="105">
        <v>1887</v>
      </c>
      <c r="D14" s="72" t="s">
        <v>64</v>
      </c>
      <c r="E14" s="105">
        <v>8</v>
      </c>
      <c r="F14" s="53">
        <v>15</v>
      </c>
      <c r="G14" s="35"/>
      <c r="H14" s="35"/>
      <c r="I14" s="22"/>
      <c r="J14" s="22"/>
      <c r="K14" s="22"/>
      <c r="L14" s="22"/>
      <c r="M14" s="22"/>
      <c r="N14" s="43"/>
      <c r="O14" s="20">
        <f t="shared" si="1"/>
        <v>23</v>
      </c>
      <c r="P14" s="21">
        <f t="shared" si="2"/>
        <v>2</v>
      </c>
      <c r="Q14" s="21">
        <f t="shared" si="3"/>
        <v>23</v>
      </c>
      <c r="S14" s="28">
        <v>1843</v>
      </c>
      <c r="T14" s="7" t="s">
        <v>50</v>
      </c>
      <c r="U14" s="6">
        <f>SUMIF(C3:C92,"1843",Q3:Q92)</f>
        <v>5</v>
      </c>
      <c r="W14" s="12">
        <f>SUMIF(C3:C82,"1843",O3:O82)</f>
        <v>5</v>
      </c>
    </row>
    <row r="15" spans="1:23" ht="15.75" thickBot="1">
      <c r="A15" s="22" t="str">
        <f t="shared" si="0"/>
        <v>NO</v>
      </c>
      <c r="B15" s="72" t="s">
        <v>354</v>
      </c>
      <c r="C15" s="93">
        <v>1213</v>
      </c>
      <c r="D15" s="93" t="s">
        <v>43</v>
      </c>
      <c r="E15" s="105">
        <v>7</v>
      </c>
      <c r="F15" s="53"/>
      <c r="G15" s="35"/>
      <c r="H15" s="35"/>
      <c r="I15" s="22"/>
      <c r="J15" s="22"/>
      <c r="K15" s="22"/>
      <c r="L15" s="22"/>
      <c r="M15" s="22"/>
      <c r="N15" s="43"/>
      <c r="O15" s="20">
        <f t="shared" si="1"/>
        <v>7</v>
      </c>
      <c r="P15" s="21">
        <f t="shared" si="2"/>
        <v>1</v>
      </c>
      <c r="Q15" s="21">
        <f t="shared" si="3"/>
        <v>7</v>
      </c>
      <c r="S15" s="28">
        <v>1317</v>
      </c>
      <c r="T15" s="7" t="s">
        <v>51</v>
      </c>
      <c r="U15" s="6">
        <f>SUMIF(C3:C92,"1317",Q3:Q92)</f>
        <v>10</v>
      </c>
      <c r="W15" s="12">
        <f>SUMIF(C3:C82,"1317",O3:O82)</f>
        <v>10</v>
      </c>
    </row>
    <row r="16" spans="1:23" ht="16.5" thickBot="1">
      <c r="A16" s="22" t="str">
        <f t="shared" si="0"/>
        <v>SI</v>
      </c>
      <c r="B16" s="72" t="s">
        <v>88</v>
      </c>
      <c r="C16" s="105">
        <v>1887</v>
      </c>
      <c r="D16" s="72" t="s">
        <v>64</v>
      </c>
      <c r="E16" s="105">
        <v>6</v>
      </c>
      <c r="F16" s="53">
        <v>5</v>
      </c>
      <c r="G16" s="35"/>
      <c r="H16" s="35"/>
      <c r="I16" s="22"/>
      <c r="J16" s="22"/>
      <c r="K16" s="22"/>
      <c r="L16" s="22"/>
      <c r="M16" s="22"/>
      <c r="N16" s="43"/>
      <c r="O16" s="20">
        <f t="shared" si="1"/>
        <v>11</v>
      </c>
      <c r="P16" s="21">
        <f t="shared" si="2"/>
        <v>2</v>
      </c>
      <c r="Q16" s="21">
        <f t="shared" si="3"/>
        <v>11</v>
      </c>
      <c r="S16" s="94">
        <v>1862</v>
      </c>
      <c r="T16" s="94" t="s">
        <v>123</v>
      </c>
      <c r="U16" s="6">
        <f>SUMIF(C3:C580,"1862",Q3:Q80)</f>
        <v>0</v>
      </c>
      <c r="W16" s="12">
        <f>SUMIF(C3:C80,"1862",O3:O80)</f>
        <v>0</v>
      </c>
    </row>
    <row r="17" spans="1:23" ht="15.75" thickBot="1">
      <c r="A17" s="22" t="str">
        <f t="shared" si="0"/>
        <v>NO</v>
      </c>
      <c r="B17" s="72" t="s">
        <v>355</v>
      </c>
      <c r="C17" s="69">
        <v>1174</v>
      </c>
      <c r="D17" s="93" t="s">
        <v>44</v>
      </c>
      <c r="E17" s="105">
        <v>5</v>
      </c>
      <c r="F17" s="54"/>
      <c r="G17" s="36"/>
      <c r="H17" s="36"/>
      <c r="I17" s="60"/>
      <c r="J17" s="60"/>
      <c r="K17" s="60"/>
      <c r="L17" s="60"/>
      <c r="M17" s="60"/>
      <c r="N17" s="49"/>
      <c r="O17" s="20">
        <f t="shared" si="1"/>
        <v>5</v>
      </c>
      <c r="P17" s="21">
        <f t="shared" si="2"/>
        <v>1</v>
      </c>
      <c r="Q17" s="21">
        <f t="shared" si="3"/>
        <v>5</v>
      </c>
      <c r="S17" s="28">
        <v>1886</v>
      </c>
      <c r="T17" s="7" t="s">
        <v>52</v>
      </c>
      <c r="U17" s="6">
        <f>SUMIF(C3:C92,"1886",Q3:Q92)</f>
        <v>5</v>
      </c>
      <c r="W17" s="12">
        <f>SUMIF(C3:C82,"1886",O3:O82)</f>
        <v>5</v>
      </c>
    </row>
    <row r="18" spans="1:23" ht="15.75" thickBot="1">
      <c r="A18" s="22" t="str">
        <f t="shared" si="0"/>
        <v>NO</v>
      </c>
      <c r="B18" s="72" t="s">
        <v>366</v>
      </c>
      <c r="C18" s="72">
        <v>1843</v>
      </c>
      <c r="D18" s="72" t="s">
        <v>50</v>
      </c>
      <c r="E18" s="105">
        <v>5</v>
      </c>
      <c r="F18" s="53"/>
      <c r="G18" s="35"/>
      <c r="H18" s="35"/>
      <c r="I18" s="22"/>
      <c r="J18" s="22"/>
      <c r="K18" s="22"/>
      <c r="L18" s="22"/>
      <c r="M18" s="22"/>
      <c r="N18" s="43"/>
      <c r="O18" s="20">
        <f t="shared" si="1"/>
        <v>5</v>
      </c>
      <c r="P18" s="21">
        <f t="shared" si="2"/>
        <v>1</v>
      </c>
      <c r="Q18" s="21">
        <f t="shared" si="3"/>
        <v>5</v>
      </c>
      <c r="S18" s="28">
        <v>1755</v>
      </c>
      <c r="T18" s="7" t="s">
        <v>53</v>
      </c>
      <c r="U18" s="6">
        <f>SUMIF(C3:C82,"1755",Q3:Q82)</f>
        <v>0</v>
      </c>
      <c r="W18" s="12">
        <f>SUMIF(C3:C82,"1755",O3:O82)</f>
        <v>0</v>
      </c>
    </row>
    <row r="19" spans="1:23" ht="16.5" thickBot="1">
      <c r="A19" s="22" t="str">
        <f t="shared" si="0"/>
        <v>NO</v>
      </c>
      <c r="B19" s="55" t="s">
        <v>356</v>
      </c>
      <c r="C19" s="69">
        <v>1174</v>
      </c>
      <c r="D19" s="93" t="s">
        <v>44</v>
      </c>
      <c r="E19" s="105">
        <v>5</v>
      </c>
      <c r="F19" s="53"/>
      <c r="G19" s="35"/>
      <c r="H19" s="35"/>
      <c r="I19" s="22"/>
      <c r="J19" s="22"/>
      <c r="K19" s="22"/>
      <c r="L19" s="22"/>
      <c r="M19" s="22"/>
      <c r="N19" s="43"/>
      <c r="O19" s="20">
        <f t="shared" si="1"/>
        <v>5</v>
      </c>
      <c r="P19" s="21">
        <f t="shared" si="2"/>
        <v>1</v>
      </c>
      <c r="Q19" s="21">
        <f t="shared" si="3"/>
        <v>5</v>
      </c>
      <c r="S19" s="28">
        <v>1889</v>
      </c>
      <c r="T19" s="7" t="s">
        <v>196</v>
      </c>
      <c r="U19" s="6">
        <f>SUMIF(C3:C95,"1889",Q3:Q95)</f>
        <v>0</v>
      </c>
      <c r="W19" s="12">
        <f>SUMIF(C3:C75,"1889",O3:O75)</f>
        <v>0</v>
      </c>
    </row>
    <row r="20" spans="1:23" ht="15.75" thickBot="1">
      <c r="A20" s="22" t="str">
        <f t="shared" si="0"/>
        <v>NO</v>
      </c>
      <c r="B20" s="72" t="s">
        <v>167</v>
      </c>
      <c r="C20" s="105">
        <v>1589</v>
      </c>
      <c r="D20" s="72" t="s">
        <v>48</v>
      </c>
      <c r="E20" s="105">
        <v>5</v>
      </c>
      <c r="F20" s="53"/>
      <c r="G20" s="35"/>
      <c r="H20" s="35"/>
      <c r="I20" s="22"/>
      <c r="J20" s="22"/>
      <c r="K20" s="22"/>
      <c r="L20" s="22"/>
      <c r="M20" s="22"/>
      <c r="N20" s="43"/>
      <c r="O20" s="20">
        <f t="shared" si="1"/>
        <v>5</v>
      </c>
      <c r="P20" s="21">
        <f t="shared" si="2"/>
        <v>1</v>
      </c>
      <c r="Q20" s="21">
        <f t="shared" si="3"/>
        <v>5</v>
      </c>
      <c r="S20" s="28">
        <v>1298</v>
      </c>
      <c r="T20" s="7" t="s">
        <v>55</v>
      </c>
      <c r="U20" s="6">
        <f>SUMIF(C3:C92,"1298",Q3:Q92)</f>
        <v>255</v>
      </c>
      <c r="W20" s="12">
        <f>SUMIF(C3:C82,"1298",O3:O82)</f>
        <v>255</v>
      </c>
    </row>
    <row r="21" spans="1:23" ht="15.75" thickBot="1">
      <c r="A21" s="22" t="str">
        <f t="shared" si="0"/>
        <v>SI</v>
      </c>
      <c r="B21" s="72" t="s">
        <v>357</v>
      </c>
      <c r="C21" s="69">
        <v>1174</v>
      </c>
      <c r="D21" s="93" t="s">
        <v>44</v>
      </c>
      <c r="E21" s="105">
        <v>5</v>
      </c>
      <c r="F21" s="53">
        <v>6</v>
      </c>
      <c r="G21" s="35"/>
      <c r="H21" s="35"/>
      <c r="I21" s="22"/>
      <c r="J21" s="22"/>
      <c r="K21" s="22"/>
      <c r="L21" s="22"/>
      <c r="M21" s="22"/>
      <c r="N21" s="43"/>
      <c r="O21" s="20">
        <f t="shared" si="1"/>
        <v>11</v>
      </c>
      <c r="P21" s="21">
        <f t="shared" si="2"/>
        <v>2</v>
      </c>
      <c r="Q21" s="21">
        <f t="shared" si="3"/>
        <v>11</v>
      </c>
      <c r="S21" s="28">
        <v>1887</v>
      </c>
      <c r="T21" s="7" t="s">
        <v>56</v>
      </c>
      <c r="U21" s="6">
        <f>SUMIF(C3:C92,"1887",Q3:Q92)</f>
        <v>193</v>
      </c>
      <c r="W21" s="12">
        <f>SUMIF(C3:C82,"1887",O3:O82)</f>
        <v>193</v>
      </c>
    </row>
    <row r="22" spans="1:23" ht="16.5" thickBot="1">
      <c r="A22" s="22" t="str">
        <f t="shared" si="0"/>
        <v>NO</v>
      </c>
      <c r="B22" s="72" t="s">
        <v>168</v>
      </c>
      <c r="C22" s="105">
        <v>1887</v>
      </c>
      <c r="D22" s="72" t="s">
        <v>64</v>
      </c>
      <c r="E22" s="105">
        <v>5</v>
      </c>
      <c r="F22" s="53"/>
      <c r="G22" s="35"/>
      <c r="H22" s="35"/>
      <c r="I22" s="22"/>
      <c r="J22" s="22"/>
      <c r="K22" s="22"/>
      <c r="L22" s="22"/>
      <c r="M22" s="22"/>
      <c r="N22" s="43"/>
      <c r="O22" s="20">
        <f t="shared" si="1"/>
        <v>5</v>
      </c>
      <c r="P22" s="21">
        <f t="shared" si="2"/>
        <v>1</v>
      </c>
      <c r="Q22" s="21">
        <f t="shared" si="3"/>
        <v>5</v>
      </c>
      <c r="S22" s="82">
        <v>1930</v>
      </c>
      <c r="T22" s="98" t="s">
        <v>73</v>
      </c>
      <c r="U22" s="6">
        <f>SUMIF(A3:A79,"1930",Q3:Q80)</f>
        <v>0</v>
      </c>
      <c r="W22" s="12">
        <f>SUMIF(A3:A89,"1930",O3:O89)</f>
        <v>0</v>
      </c>
    </row>
    <row r="23" spans="1:23" ht="15.75" thickBot="1">
      <c r="A23" s="22" t="str">
        <f t="shared" si="0"/>
        <v>NO</v>
      </c>
      <c r="B23" s="72" t="s">
        <v>368</v>
      </c>
      <c r="C23" s="69">
        <v>1174</v>
      </c>
      <c r="D23" s="93" t="s">
        <v>44</v>
      </c>
      <c r="E23" s="105">
        <v>5</v>
      </c>
      <c r="F23" s="53"/>
      <c r="G23" s="35"/>
      <c r="H23" s="35"/>
      <c r="I23" s="22"/>
      <c r="J23" s="22"/>
      <c r="K23" s="22"/>
      <c r="L23" s="22"/>
      <c r="M23" s="22"/>
      <c r="N23" s="43"/>
      <c r="O23" s="20">
        <f t="shared" si="1"/>
        <v>5</v>
      </c>
      <c r="P23" s="21">
        <f t="shared" si="2"/>
        <v>1</v>
      </c>
      <c r="Q23" s="21">
        <f t="shared" si="3"/>
        <v>5</v>
      </c>
      <c r="S23" s="28">
        <v>1756</v>
      </c>
      <c r="T23" s="7" t="s">
        <v>57</v>
      </c>
      <c r="U23" s="6">
        <f>SUMIF(C3:C82,"1756",Q3:Q82)</f>
        <v>0</v>
      </c>
      <c r="W23" s="12">
        <f>SUMIF(C3:C82,"1756",O3:O82)</f>
        <v>0</v>
      </c>
    </row>
    <row r="24" spans="1:23" ht="15.75" thickBot="1">
      <c r="A24" s="22" t="str">
        <f t="shared" si="0"/>
        <v>SI</v>
      </c>
      <c r="B24" s="72" t="s">
        <v>359</v>
      </c>
      <c r="C24" s="105">
        <v>1887</v>
      </c>
      <c r="D24" s="72" t="s">
        <v>64</v>
      </c>
      <c r="E24" s="105">
        <v>5</v>
      </c>
      <c r="F24" s="54">
        <v>9</v>
      </c>
      <c r="G24" s="36"/>
      <c r="H24" s="36"/>
      <c r="I24" s="60"/>
      <c r="J24" s="60"/>
      <c r="K24" s="60"/>
      <c r="L24" s="60"/>
      <c r="M24" s="60"/>
      <c r="N24" s="49"/>
      <c r="O24" s="20">
        <f t="shared" si="1"/>
        <v>14</v>
      </c>
      <c r="P24" s="21">
        <f t="shared" si="2"/>
        <v>2</v>
      </c>
      <c r="Q24" s="21">
        <f t="shared" si="3"/>
        <v>14</v>
      </c>
      <c r="S24" s="28">
        <v>1177</v>
      </c>
      <c r="T24" s="7" t="s">
        <v>58</v>
      </c>
      <c r="U24" s="6">
        <f>SUMIF(C3:C82,"1177",Q3:Q82)</f>
        <v>0</v>
      </c>
      <c r="W24" s="12">
        <f>SUMIF(C3:C82,"1177",O3:O82)</f>
        <v>0</v>
      </c>
    </row>
    <row r="25" spans="1:23" ht="15.75" thickBot="1">
      <c r="A25" s="22" t="str">
        <f t="shared" si="0"/>
        <v>NO</v>
      </c>
      <c r="B25" s="72" t="s">
        <v>369</v>
      </c>
      <c r="C25" s="105">
        <v>1298</v>
      </c>
      <c r="D25" s="72" t="s">
        <v>77</v>
      </c>
      <c r="E25" s="105">
        <v>5</v>
      </c>
      <c r="F25" s="53"/>
      <c r="G25" s="35"/>
      <c r="H25" s="35"/>
      <c r="I25" s="22"/>
      <c r="J25" s="22"/>
      <c r="K25" s="22"/>
      <c r="L25" s="22"/>
      <c r="M25" s="22"/>
      <c r="N25" s="43"/>
      <c r="O25" s="20">
        <f t="shared" si="1"/>
        <v>5</v>
      </c>
      <c r="P25" s="21">
        <f t="shared" si="2"/>
        <v>1</v>
      </c>
      <c r="Q25" s="21">
        <f t="shared" si="3"/>
        <v>5</v>
      </c>
      <c r="S25" s="28">
        <v>1266</v>
      </c>
      <c r="T25" s="7" t="s">
        <v>59</v>
      </c>
      <c r="U25" s="6">
        <f>SUMIF(C3:C82,"1266",Q3:Q82)</f>
        <v>0</v>
      </c>
      <c r="W25" s="12">
        <f>SUMIF(C3:C82,"1266",O3:O82)</f>
        <v>0</v>
      </c>
    </row>
    <row r="26" spans="1:23" ht="16.5" thickBot="1">
      <c r="A26" s="22" t="str">
        <f t="shared" si="0"/>
        <v>SI</v>
      </c>
      <c r="B26" s="72" t="s">
        <v>486</v>
      </c>
      <c r="C26" s="72">
        <v>2057</v>
      </c>
      <c r="D26" s="72" t="s">
        <v>101</v>
      </c>
      <c r="E26" s="105">
        <v>5</v>
      </c>
      <c r="F26" s="54">
        <v>5</v>
      </c>
      <c r="G26" s="36"/>
      <c r="H26" s="36"/>
      <c r="I26" s="60"/>
      <c r="J26" s="60"/>
      <c r="K26" s="60"/>
      <c r="L26" s="60"/>
      <c r="M26" s="60"/>
      <c r="N26" s="49"/>
      <c r="O26" s="20">
        <f t="shared" si="1"/>
        <v>10</v>
      </c>
      <c r="P26" s="21">
        <f t="shared" si="2"/>
        <v>2</v>
      </c>
      <c r="Q26" s="21">
        <f t="shared" si="3"/>
        <v>10</v>
      </c>
      <c r="S26" s="2">
        <v>1757</v>
      </c>
      <c r="T26" s="5" t="s">
        <v>60</v>
      </c>
      <c r="U26" s="6">
        <f>SUMIF(C4:C83,"1757",Q4:Q83)</f>
        <v>0</v>
      </c>
      <c r="W26" s="12">
        <f>SUMIF(C3:C82,"1757",O3:O82)</f>
        <v>0</v>
      </c>
    </row>
    <row r="27" spans="1:23" ht="16.5" thickBot="1">
      <c r="A27" s="22" t="str">
        <f t="shared" si="0"/>
        <v>NO</v>
      </c>
      <c r="B27" s="72" t="s">
        <v>367</v>
      </c>
      <c r="C27" s="72">
        <v>1773</v>
      </c>
      <c r="D27" s="72" t="s">
        <v>68</v>
      </c>
      <c r="E27" s="105">
        <v>5</v>
      </c>
      <c r="F27" s="53"/>
      <c r="G27" s="35"/>
      <c r="H27" s="35"/>
      <c r="I27" s="22"/>
      <c r="J27" s="22"/>
      <c r="K27" s="22"/>
      <c r="L27" s="22"/>
      <c r="M27" s="22"/>
      <c r="N27" s="43"/>
      <c r="O27" s="20">
        <f t="shared" si="1"/>
        <v>5</v>
      </c>
      <c r="P27" s="21">
        <f t="shared" si="2"/>
        <v>1</v>
      </c>
      <c r="Q27" s="21">
        <f t="shared" si="3"/>
        <v>5</v>
      </c>
      <c r="S27" s="2">
        <v>1760</v>
      </c>
      <c r="T27" s="5" t="s">
        <v>61</v>
      </c>
      <c r="U27" s="6">
        <f>SUMIF(C3:C82,"1760",Q3:Q82)</f>
        <v>0</v>
      </c>
      <c r="W27" s="12">
        <f>SUMIF(C3:C82,"1760",O3:O82)</f>
        <v>0</v>
      </c>
    </row>
    <row r="28" spans="1:23" ht="16.5" thickBot="1">
      <c r="A28" s="22" t="str">
        <f t="shared" si="0"/>
        <v>SI</v>
      </c>
      <c r="B28" s="55" t="s">
        <v>358</v>
      </c>
      <c r="C28" s="105">
        <v>1298</v>
      </c>
      <c r="D28" s="72" t="s">
        <v>77</v>
      </c>
      <c r="E28" s="105">
        <v>5</v>
      </c>
      <c r="F28" s="54">
        <v>5</v>
      </c>
      <c r="G28" s="36"/>
      <c r="H28" s="36"/>
      <c r="I28" s="60"/>
      <c r="J28" s="60"/>
      <c r="K28" s="60"/>
      <c r="L28" s="60"/>
      <c r="M28" s="60"/>
      <c r="N28" s="49"/>
      <c r="O28" s="20">
        <f t="shared" si="1"/>
        <v>10</v>
      </c>
      <c r="P28" s="21">
        <f t="shared" si="2"/>
        <v>2</v>
      </c>
      <c r="Q28" s="21">
        <f t="shared" si="3"/>
        <v>10</v>
      </c>
      <c r="S28" s="28">
        <v>1988</v>
      </c>
      <c r="T28" s="7" t="s">
        <v>117</v>
      </c>
      <c r="U28" s="6">
        <f>SUMIF(C3:C81,"1988",Q3:Q81)</f>
        <v>0</v>
      </c>
      <c r="W28" s="12">
        <f>SUMIF(C3:C82,"1988",O3:O82)</f>
        <v>0</v>
      </c>
    </row>
    <row r="29" spans="1:23" ht="15.75" thickBot="1">
      <c r="A29" s="22" t="str">
        <f t="shared" si="0"/>
        <v>SI</v>
      </c>
      <c r="B29" s="72" t="s">
        <v>364</v>
      </c>
      <c r="C29" s="105">
        <v>1589</v>
      </c>
      <c r="D29" s="72" t="s">
        <v>48</v>
      </c>
      <c r="E29" s="105">
        <v>5</v>
      </c>
      <c r="F29" s="53">
        <v>5</v>
      </c>
      <c r="G29" s="35"/>
      <c r="H29" s="35"/>
      <c r="I29" s="22"/>
      <c r="J29" s="22"/>
      <c r="K29" s="22"/>
      <c r="L29" s="22"/>
      <c r="M29" s="22"/>
      <c r="N29" s="43"/>
      <c r="O29" s="20">
        <f t="shared" si="1"/>
        <v>10</v>
      </c>
      <c r="P29" s="21">
        <f t="shared" si="2"/>
        <v>2</v>
      </c>
      <c r="Q29" s="21">
        <f t="shared" si="3"/>
        <v>10</v>
      </c>
      <c r="S29" s="28">
        <v>1731</v>
      </c>
      <c r="T29" s="7" t="s">
        <v>67</v>
      </c>
      <c r="U29" s="6">
        <f>SUMIF(C3:C82,"1731",Q3:Q82)</f>
        <v>0</v>
      </c>
      <c r="W29" s="12">
        <f>SUMIF(C3:C82,"1731",O3:O82)</f>
        <v>0</v>
      </c>
    </row>
    <row r="30" spans="1:23" ht="15.75" thickBot="1">
      <c r="A30" s="22" t="str">
        <f t="shared" si="0"/>
        <v>SI</v>
      </c>
      <c r="B30" s="72" t="s">
        <v>365</v>
      </c>
      <c r="C30" s="69">
        <v>1174</v>
      </c>
      <c r="D30" s="93" t="s">
        <v>44</v>
      </c>
      <c r="E30" s="105">
        <v>5</v>
      </c>
      <c r="F30" s="54">
        <v>5</v>
      </c>
      <c r="G30" s="36"/>
      <c r="H30" s="36"/>
      <c r="I30" s="60"/>
      <c r="J30" s="60"/>
      <c r="K30" s="60"/>
      <c r="L30" s="60"/>
      <c r="M30" s="60"/>
      <c r="N30" s="49"/>
      <c r="O30" s="20">
        <f t="shared" si="1"/>
        <v>10</v>
      </c>
      <c r="P30" s="21">
        <f t="shared" si="2"/>
        <v>2</v>
      </c>
      <c r="Q30" s="21">
        <f t="shared" si="3"/>
        <v>10</v>
      </c>
      <c r="S30" s="28">
        <v>1773</v>
      </c>
      <c r="T30" s="7" t="s">
        <v>68</v>
      </c>
      <c r="U30" s="6">
        <f>SUMIF(C3:C93,"1773",Q3:Q93)</f>
        <v>10</v>
      </c>
      <c r="W30" s="12">
        <f>SUMIF(C3:C82,"1773",O3:O82)</f>
        <v>10</v>
      </c>
    </row>
    <row r="31" spans="1:23" ht="15.75" thickBot="1">
      <c r="A31" s="22" t="str">
        <f t="shared" si="0"/>
        <v>NO</v>
      </c>
      <c r="B31" s="72" t="s">
        <v>372</v>
      </c>
      <c r="C31" s="105">
        <v>2144</v>
      </c>
      <c r="D31" s="72" t="s">
        <v>205</v>
      </c>
      <c r="E31" s="105">
        <v>5</v>
      </c>
      <c r="F31" s="53"/>
      <c r="G31" s="35"/>
      <c r="H31" s="35"/>
      <c r="I31" s="22"/>
      <c r="J31" s="22"/>
      <c r="K31" s="22"/>
      <c r="L31" s="22"/>
      <c r="M31" s="22"/>
      <c r="N31" s="43"/>
      <c r="O31" s="20">
        <f t="shared" si="1"/>
        <v>5</v>
      </c>
      <c r="P31" s="21">
        <f t="shared" si="2"/>
        <v>1</v>
      </c>
      <c r="Q31" s="21">
        <f t="shared" si="3"/>
        <v>5</v>
      </c>
      <c r="S31" s="28">
        <v>1347</v>
      </c>
      <c r="T31" s="7" t="s">
        <v>70</v>
      </c>
      <c r="U31" s="6">
        <f>SUMIF(C3:C84,"1347",Q3:Q84)</f>
        <v>0</v>
      </c>
      <c r="W31" s="12">
        <f>SUMIF(C3:C82,"1347",O3:O82)</f>
        <v>0</v>
      </c>
    </row>
    <row r="32" spans="1:23" ht="15.75" thickBot="1">
      <c r="A32" s="22" t="str">
        <f t="shared" si="0"/>
        <v>SI</v>
      </c>
      <c r="B32" s="72" t="s">
        <v>370</v>
      </c>
      <c r="C32" s="105">
        <v>1317</v>
      </c>
      <c r="D32" s="72" t="s">
        <v>92</v>
      </c>
      <c r="E32" s="105">
        <v>5</v>
      </c>
      <c r="F32" s="53">
        <v>5</v>
      </c>
      <c r="G32" s="35"/>
      <c r="H32" s="35"/>
      <c r="I32" s="22"/>
      <c r="J32" s="22"/>
      <c r="K32" s="22"/>
      <c r="L32" s="22"/>
      <c r="M32" s="22"/>
      <c r="N32" s="43"/>
      <c r="O32" s="20">
        <f t="shared" si="1"/>
        <v>10</v>
      </c>
      <c r="P32" s="21">
        <f t="shared" si="2"/>
        <v>2</v>
      </c>
      <c r="Q32" s="21">
        <f t="shared" si="3"/>
        <v>10</v>
      </c>
      <c r="S32" s="28">
        <v>1880</v>
      </c>
      <c r="T32" s="7" t="s">
        <v>72</v>
      </c>
      <c r="U32" s="6">
        <f>SUMIF(C3:C84,"1415",Q3:Q84)</f>
        <v>0</v>
      </c>
      <c r="W32" s="12">
        <f>SUMIF(C3:C52,"1880",O3:O52)</f>
        <v>0</v>
      </c>
    </row>
    <row r="33" spans="1:23" ht="15.75" thickBot="1">
      <c r="A33" s="22" t="str">
        <f t="shared" si="0"/>
        <v>SI</v>
      </c>
      <c r="B33" s="72" t="s">
        <v>361</v>
      </c>
      <c r="C33" s="109">
        <v>1887</v>
      </c>
      <c r="D33" s="97" t="s">
        <v>64</v>
      </c>
      <c r="E33" s="105">
        <v>5</v>
      </c>
      <c r="F33" s="54">
        <v>5</v>
      </c>
      <c r="G33" s="36"/>
      <c r="H33" s="36"/>
      <c r="I33" s="60"/>
      <c r="J33" s="60"/>
      <c r="K33" s="60"/>
      <c r="L33" s="60"/>
      <c r="M33" s="60"/>
      <c r="N33" s="49"/>
      <c r="O33" s="20">
        <f t="shared" si="1"/>
        <v>10</v>
      </c>
      <c r="P33" s="21">
        <f t="shared" si="2"/>
        <v>2</v>
      </c>
      <c r="Q33" s="21">
        <f t="shared" si="3"/>
        <v>10</v>
      </c>
      <c r="S33" s="28">
        <v>1415</v>
      </c>
      <c r="T33" s="7" t="s">
        <v>112</v>
      </c>
      <c r="U33" s="6">
        <f>SUMIF(C4:C86,"1880",Q4:Q86)</f>
        <v>0</v>
      </c>
      <c r="W33" s="12">
        <f>SUMIF(C3:C83,"1451",O3:O83)</f>
        <v>0</v>
      </c>
    </row>
    <row r="34" spans="1:23" ht="15.75" thickBot="1">
      <c r="A34" s="22" t="str">
        <f t="shared" si="0"/>
        <v>SI</v>
      </c>
      <c r="B34" s="113" t="s">
        <v>363</v>
      </c>
      <c r="C34" s="72">
        <v>2027</v>
      </c>
      <c r="D34" s="72" t="s">
        <v>86</v>
      </c>
      <c r="E34" s="105">
        <v>5</v>
      </c>
      <c r="F34" s="53">
        <v>5</v>
      </c>
      <c r="G34" s="35"/>
      <c r="H34" s="35"/>
      <c r="I34" s="22"/>
      <c r="J34" s="22"/>
      <c r="K34" s="22"/>
      <c r="L34" s="22"/>
      <c r="M34" s="22"/>
      <c r="N34" s="43"/>
      <c r="O34" s="20">
        <f t="shared" si="1"/>
        <v>10</v>
      </c>
      <c r="P34" s="21">
        <f t="shared" si="2"/>
        <v>2</v>
      </c>
      <c r="Q34" s="21">
        <f t="shared" si="3"/>
        <v>10</v>
      </c>
      <c r="S34" s="28">
        <v>2027</v>
      </c>
      <c r="T34" s="7" t="s">
        <v>86</v>
      </c>
      <c r="U34" s="6">
        <f>SUMIF(C3:C76,"2027",Q3:Q76)</f>
        <v>49</v>
      </c>
      <c r="W34" s="12">
        <f>SUMIF(C3:C84,"2027",O3:O84)</f>
        <v>49</v>
      </c>
    </row>
    <row r="35" spans="1:23" ht="16.5" thickBot="1">
      <c r="A35" s="22" t="str">
        <f aca="true" t="shared" si="4" ref="A35:A54">IF(P35&lt;2,"NO","SI")</f>
        <v>NO</v>
      </c>
      <c r="B35" s="55" t="s">
        <v>373</v>
      </c>
      <c r="C35" s="205">
        <v>1773</v>
      </c>
      <c r="D35" s="205" t="s">
        <v>68</v>
      </c>
      <c r="E35" s="105">
        <v>5</v>
      </c>
      <c r="F35" s="53"/>
      <c r="G35" s="35"/>
      <c r="H35" s="35"/>
      <c r="I35" s="22"/>
      <c r="J35" s="22"/>
      <c r="K35" s="22"/>
      <c r="L35" s="22"/>
      <c r="M35" s="22"/>
      <c r="N35" s="43"/>
      <c r="O35" s="20">
        <f aca="true" t="shared" si="5" ref="O35:O66">IF(P35&gt;8,(LARGE(E35:N35,1)+LARGE(E35:N35,2)+LARGE(E35:N35,3)+LARGE(E35:N35,4)+LARGE(E35:N35,5)+LARGE(E35:N35,6)+LARGE(E35:N35,7)+LARGE(E35:N35,8)+LARGE(E35:N35,9)),(SUM(E35:N35)))</f>
        <v>5</v>
      </c>
      <c r="P35" s="21">
        <f>COUNTA(E63:N63)</f>
        <v>0</v>
      </c>
      <c r="Q35" s="21">
        <f aca="true" t="shared" si="6" ref="Q35:Q66">IF(P35&gt;=0,O35,0)</f>
        <v>5</v>
      </c>
      <c r="S35" s="28">
        <v>1132</v>
      </c>
      <c r="T35" s="7" t="s">
        <v>114</v>
      </c>
      <c r="U35" s="6">
        <f>SUMIF(C3:C86,"1132",Q3:Q86)</f>
        <v>0</v>
      </c>
      <c r="W35" s="12">
        <f>SUMIF(C3:C84,"1132",O3:O84)</f>
        <v>0</v>
      </c>
    </row>
    <row r="36" spans="1:23" ht="15.75" thickBot="1">
      <c r="A36" s="22" t="str">
        <f t="shared" si="4"/>
        <v>NO</v>
      </c>
      <c r="B36" s="113" t="s">
        <v>362</v>
      </c>
      <c r="C36" s="109">
        <v>1589</v>
      </c>
      <c r="D36" s="97" t="s">
        <v>48</v>
      </c>
      <c r="E36" s="105">
        <v>5</v>
      </c>
      <c r="F36" s="53"/>
      <c r="G36" s="35"/>
      <c r="H36" s="35"/>
      <c r="I36" s="22"/>
      <c r="J36" s="22"/>
      <c r="K36" s="22"/>
      <c r="L36" s="22"/>
      <c r="M36" s="22"/>
      <c r="N36" s="43"/>
      <c r="O36" s="20">
        <f t="shared" si="5"/>
        <v>5</v>
      </c>
      <c r="P36" s="21">
        <f aca="true" t="shared" si="7" ref="P36:P66">COUNTA(E36:N36)</f>
        <v>1</v>
      </c>
      <c r="Q36" s="21">
        <f t="shared" si="6"/>
        <v>5</v>
      </c>
      <c r="S36" s="28">
        <v>1864</v>
      </c>
      <c r="T36" s="7" t="s">
        <v>97</v>
      </c>
      <c r="U36" s="6">
        <f>SUMIF(C3:C86,"1864",Q3:Q86)</f>
        <v>0</v>
      </c>
      <c r="W36" s="12">
        <f>SUMIF(C3:C86,"1864",O3:O86)</f>
        <v>0</v>
      </c>
    </row>
    <row r="37" spans="1:23" ht="15.75" thickBot="1">
      <c r="A37" s="22" t="str">
        <f t="shared" si="4"/>
        <v>NO</v>
      </c>
      <c r="B37" s="113" t="s">
        <v>360</v>
      </c>
      <c r="C37" s="69">
        <v>1174</v>
      </c>
      <c r="D37" s="93" t="s">
        <v>44</v>
      </c>
      <c r="E37" s="105">
        <v>5</v>
      </c>
      <c r="F37" s="53"/>
      <c r="G37" s="35"/>
      <c r="H37" s="35"/>
      <c r="I37" s="22"/>
      <c r="J37" s="22"/>
      <c r="K37" s="22"/>
      <c r="L37" s="22"/>
      <c r="M37" s="22"/>
      <c r="N37" s="43"/>
      <c r="O37" s="20">
        <f t="shared" si="5"/>
        <v>5</v>
      </c>
      <c r="P37" s="21">
        <f t="shared" si="7"/>
        <v>1</v>
      </c>
      <c r="Q37" s="21">
        <f t="shared" si="6"/>
        <v>5</v>
      </c>
      <c r="S37" s="28">
        <v>2029</v>
      </c>
      <c r="T37" s="7" t="s">
        <v>93</v>
      </c>
      <c r="U37" s="6">
        <f>SUMIF(C3:C98,"2029",Q3:Q98)</f>
        <v>0</v>
      </c>
      <c r="W37" s="12">
        <f>SUMIF(C3:C98,"2029",O3:O98)</f>
        <v>0</v>
      </c>
    </row>
    <row r="38" spans="1:23" ht="15.75" thickBot="1">
      <c r="A38" s="22" t="str">
        <f t="shared" si="4"/>
        <v>SI</v>
      </c>
      <c r="B38" s="72" t="s">
        <v>371</v>
      </c>
      <c r="C38" s="251">
        <v>1213</v>
      </c>
      <c r="D38" s="251" t="s">
        <v>43</v>
      </c>
      <c r="E38" s="105">
        <v>5</v>
      </c>
      <c r="F38" s="53">
        <v>5</v>
      </c>
      <c r="G38" s="35"/>
      <c r="H38" s="35"/>
      <c r="I38" s="22"/>
      <c r="J38" s="22"/>
      <c r="K38" s="22"/>
      <c r="L38" s="22"/>
      <c r="M38" s="22"/>
      <c r="N38" s="43"/>
      <c r="O38" s="20">
        <f t="shared" si="5"/>
        <v>10</v>
      </c>
      <c r="P38" s="21">
        <f t="shared" si="7"/>
        <v>2</v>
      </c>
      <c r="Q38" s="21">
        <f t="shared" si="6"/>
        <v>10</v>
      </c>
      <c r="S38" s="28">
        <v>2069</v>
      </c>
      <c r="T38" s="7" t="s">
        <v>100</v>
      </c>
      <c r="U38" s="6">
        <f>SUMIF(C3:C86,"2069",Q3:Q87)</f>
        <v>0</v>
      </c>
      <c r="W38" s="12">
        <f>SUMIF(C3:C86,"2069",O3:O87)</f>
        <v>0</v>
      </c>
    </row>
    <row r="39" spans="1:23" ht="15.75" thickBot="1">
      <c r="A39" s="22" t="str">
        <f t="shared" si="4"/>
        <v>NO</v>
      </c>
      <c r="B39" s="113" t="s">
        <v>374</v>
      </c>
      <c r="C39" s="93">
        <v>1213</v>
      </c>
      <c r="D39" s="93" t="s">
        <v>43</v>
      </c>
      <c r="E39" s="105">
        <v>5</v>
      </c>
      <c r="F39" s="53"/>
      <c r="G39" s="35"/>
      <c r="H39" s="35"/>
      <c r="I39" s="22"/>
      <c r="J39" s="22"/>
      <c r="K39" s="22"/>
      <c r="L39" s="22"/>
      <c r="M39" s="22"/>
      <c r="N39" s="43"/>
      <c r="O39" s="20">
        <f t="shared" si="5"/>
        <v>5</v>
      </c>
      <c r="P39" s="21">
        <f t="shared" si="7"/>
        <v>1</v>
      </c>
      <c r="Q39" s="21">
        <f t="shared" si="6"/>
        <v>5</v>
      </c>
      <c r="S39" s="28">
        <v>2057</v>
      </c>
      <c r="T39" s="7" t="s">
        <v>101</v>
      </c>
      <c r="U39" s="6">
        <f>SUMIF(C3:C88,"2057",Q3:Q88)</f>
        <v>27</v>
      </c>
      <c r="W39" s="12">
        <f>SUMIF(C5:C88,"2057",O5:O88)</f>
        <v>27</v>
      </c>
    </row>
    <row r="40" spans="1:23" ht="15.75" thickBot="1">
      <c r="A40" s="22" t="str">
        <f t="shared" si="4"/>
        <v>SI</v>
      </c>
      <c r="B40" s="72" t="s">
        <v>375</v>
      </c>
      <c r="C40" s="208">
        <v>1174</v>
      </c>
      <c r="D40" s="189" t="s">
        <v>44</v>
      </c>
      <c r="E40" s="105">
        <v>5</v>
      </c>
      <c r="F40" s="53">
        <v>5</v>
      </c>
      <c r="G40" s="35"/>
      <c r="H40" s="35"/>
      <c r="I40" s="22"/>
      <c r="J40" s="22"/>
      <c r="K40" s="22"/>
      <c r="L40" s="22"/>
      <c r="M40" s="22"/>
      <c r="N40" s="43"/>
      <c r="O40" s="20">
        <f t="shared" si="5"/>
        <v>10</v>
      </c>
      <c r="P40" s="21">
        <f t="shared" si="7"/>
        <v>2</v>
      </c>
      <c r="Q40" s="21">
        <f t="shared" si="6"/>
        <v>10</v>
      </c>
      <c r="S40" s="28">
        <v>1965</v>
      </c>
      <c r="T40" s="7" t="s">
        <v>98</v>
      </c>
      <c r="U40" s="6">
        <f>SUMIF(C3:C89,"1965",Q3:Q89)</f>
        <v>0</v>
      </c>
      <c r="W40" s="12">
        <f>SUMIF(C7:C90,"1965",O7:O90)</f>
        <v>0</v>
      </c>
    </row>
    <row r="41" spans="1:23" ht="16.5" thickBot="1">
      <c r="A41" s="22" t="str">
        <f t="shared" si="4"/>
        <v>NO</v>
      </c>
      <c r="B41" s="191" t="s">
        <v>480</v>
      </c>
      <c r="C41" s="176">
        <v>1353</v>
      </c>
      <c r="D41" s="55" t="s">
        <v>481</v>
      </c>
      <c r="E41" s="105"/>
      <c r="F41" s="53">
        <v>100</v>
      </c>
      <c r="G41" s="35"/>
      <c r="H41" s="35"/>
      <c r="I41" s="22"/>
      <c r="J41" s="22"/>
      <c r="K41" s="22"/>
      <c r="L41" s="22"/>
      <c r="M41" s="22"/>
      <c r="N41" s="43"/>
      <c r="O41" s="20">
        <f t="shared" si="5"/>
        <v>100</v>
      </c>
      <c r="P41" s="21">
        <f t="shared" si="7"/>
        <v>1</v>
      </c>
      <c r="Q41" s="21">
        <f t="shared" si="6"/>
        <v>100</v>
      </c>
      <c r="S41" s="1">
        <v>1353</v>
      </c>
      <c r="T41" s="1" t="s">
        <v>482</v>
      </c>
      <c r="U41" s="6">
        <f>SUMIF(C3:C90,"1353",Q3:Q90)</f>
        <v>100</v>
      </c>
      <c r="W41" s="12">
        <f>SUMIF(C3:C91,"1353",O3:O91)</f>
        <v>100</v>
      </c>
    </row>
    <row r="42" spans="1:17" ht="16.5" thickBot="1">
      <c r="A42" s="22" t="str">
        <f t="shared" si="4"/>
        <v>NO</v>
      </c>
      <c r="B42" s="191" t="s">
        <v>483</v>
      </c>
      <c r="C42" s="72">
        <v>2057</v>
      </c>
      <c r="D42" s="72" t="s">
        <v>101</v>
      </c>
      <c r="E42" s="105"/>
      <c r="F42" s="53">
        <v>7</v>
      </c>
      <c r="G42" s="35"/>
      <c r="H42" s="35"/>
      <c r="I42" s="22"/>
      <c r="J42" s="22"/>
      <c r="K42" s="22"/>
      <c r="L42" s="22"/>
      <c r="M42" s="22"/>
      <c r="N42" s="43"/>
      <c r="O42" s="20">
        <f t="shared" si="5"/>
        <v>7</v>
      </c>
      <c r="P42" s="21">
        <f t="shared" si="7"/>
        <v>1</v>
      </c>
      <c r="Q42" s="21">
        <f t="shared" si="6"/>
        <v>7</v>
      </c>
    </row>
    <row r="43" spans="1:17" ht="15.75" thickBot="1">
      <c r="A43" s="22" t="str">
        <f t="shared" si="4"/>
        <v>NO</v>
      </c>
      <c r="B43" s="72" t="s">
        <v>484</v>
      </c>
      <c r="C43" s="72">
        <v>2057</v>
      </c>
      <c r="D43" s="72" t="s">
        <v>101</v>
      </c>
      <c r="E43" s="105"/>
      <c r="F43" s="53">
        <v>5</v>
      </c>
      <c r="G43" s="35"/>
      <c r="H43" s="35"/>
      <c r="I43" s="22"/>
      <c r="J43" s="22"/>
      <c r="K43" s="22"/>
      <c r="L43" s="22"/>
      <c r="M43" s="22"/>
      <c r="N43" s="43"/>
      <c r="O43" s="20">
        <f t="shared" si="5"/>
        <v>5</v>
      </c>
      <c r="P43" s="21">
        <f t="shared" si="7"/>
        <v>1</v>
      </c>
      <c r="Q43" s="21">
        <f t="shared" si="6"/>
        <v>5</v>
      </c>
    </row>
    <row r="44" spans="1:17" ht="16.5" thickBot="1">
      <c r="A44" s="22" t="str">
        <f t="shared" si="4"/>
        <v>NO</v>
      </c>
      <c r="B44" s="55" t="s">
        <v>487</v>
      </c>
      <c r="C44" s="72">
        <v>2057</v>
      </c>
      <c r="D44" s="72" t="s">
        <v>101</v>
      </c>
      <c r="E44" s="105"/>
      <c r="F44" s="53">
        <v>5</v>
      </c>
      <c r="G44" s="35"/>
      <c r="H44" s="35"/>
      <c r="I44" s="35"/>
      <c r="J44" s="35"/>
      <c r="K44" s="35"/>
      <c r="L44" s="35"/>
      <c r="M44" s="35"/>
      <c r="N44" s="35"/>
      <c r="O44" s="20">
        <f t="shared" si="5"/>
        <v>5</v>
      </c>
      <c r="P44" s="21">
        <f t="shared" si="7"/>
        <v>1</v>
      </c>
      <c r="Q44" s="21">
        <f t="shared" si="6"/>
        <v>5</v>
      </c>
    </row>
    <row r="45" spans="1:23" ht="16.5" thickBot="1">
      <c r="A45" s="22" t="str">
        <f t="shared" si="4"/>
        <v>NO</v>
      </c>
      <c r="B45" s="191" t="s">
        <v>485</v>
      </c>
      <c r="C45" s="105">
        <v>1886</v>
      </c>
      <c r="D45" s="72" t="s">
        <v>52</v>
      </c>
      <c r="E45" s="105"/>
      <c r="F45" s="54">
        <v>5</v>
      </c>
      <c r="G45" s="36"/>
      <c r="H45" s="36"/>
      <c r="I45" s="36"/>
      <c r="J45" s="36"/>
      <c r="K45" s="36"/>
      <c r="L45" s="36"/>
      <c r="M45" s="36"/>
      <c r="N45" s="36"/>
      <c r="O45" s="20">
        <f t="shared" si="5"/>
        <v>5</v>
      </c>
      <c r="P45" s="21">
        <f t="shared" si="7"/>
        <v>1</v>
      </c>
      <c r="Q45" s="21">
        <f t="shared" si="6"/>
        <v>5</v>
      </c>
      <c r="U45" s="50">
        <f>SUM(U3:U44)</f>
        <v>1239</v>
      </c>
      <c r="W45" s="39">
        <f>SUM(W3:W44)</f>
        <v>1239</v>
      </c>
    </row>
    <row r="46" spans="1:17" ht="16.5" thickBot="1">
      <c r="A46" s="22" t="str">
        <f t="shared" si="4"/>
        <v>NO</v>
      </c>
      <c r="B46" s="55"/>
      <c r="C46" s="105">
        <v>1887</v>
      </c>
      <c r="D46" s="72" t="s">
        <v>64</v>
      </c>
      <c r="E46" s="105"/>
      <c r="F46" s="54"/>
      <c r="G46" s="36"/>
      <c r="H46" s="36"/>
      <c r="I46" s="36"/>
      <c r="J46" s="36"/>
      <c r="K46" s="36"/>
      <c r="L46" s="36"/>
      <c r="M46" s="36"/>
      <c r="N46" s="36"/>
      <c r="O46" s="20">
        <f t="shared" si="5"/>
        <v>0</v>
      </c>
      <c r="P46" s="21">
        <f t="shared" si="7"/>
        <v>0</v>
      </c>
      <c r="Q46" s="21">
        <f t="shared" si="6"/>
        <v>0</v>
      </c>
    </row>
    <row r="47" spans="1:17" ht="16.5" thickBot="1">
      <c r="A47" s="22" t="str">
        <f t="shared" si="4"/>
        <v>NO</v>
      </c>
      <c r="B47" s="55"/>
      <c r="C47" s="176">
        <v>1213</v>
      </c>
      <c r="D47" s="55" t="s">
        <v>75</v>
      </c>
      <c r="E47" s="105"/>
      <c r="F47" s="53"/>
      <c r="G47" s="35"/>
      <c r="H47" s="35"/>
      <c r="I47" s="35"/>
      <c r="J47" s="35"/>
      <c r="K47" s="35"/>
      <c r="L47" s="35"/>
      <c r="M47" s="35"/>
      <c r="N47" s="35"/>
      <c r="O47" s="20">
        <f t="shared" si="5"/>
        <v>0</v>
      </c>
      <c r="P47" s="21">
        <f t="shared" si="7"/>
        <v>0</v>
      </c>
      <c r="Q47" s="21">
        <f t="shared" si="6"/>
        <v>0</v>
      </c>
    </row>
    <row r="48" spans="1:17" ht="15.75" thickBot="1">
      <c r="A48" s="22" t="str">
        <f t="shared" si="4"/>
        <v>NO</v>
      </c>
      <c r="B48" s="72"/>
      <c r="C48" s="72">
        <v>1843</v>
      </c>
      <c r="D48" s="72" t="s">
        <v>50</v>
      </c>
      <c r="E48" s="105"/>
      <c r="F48" s="53"/>
      <c r="G48" s="35"/>
      <c r="H48" s="35"/>
      <c r="I48" s="35"/>
      <c r="J48" s="35"/>
      <c r="K48" s="35"/>
      <c r="L48" s="35"/>
      <c r="M48" s="35"/>
      <c r="N48" s="35"/>
      <c r="O48" s="20">
        <f t="shared" si="5"/>
        <v>0</v>
      </c>
      <c r="P48" s="21">
        <f t="shared" si="7"/>
        <v>0</v>
      </c>
      <c r="Q48" s="21">
        <f t="shared" si="6"/>
        <v>0</v>
      </c>
    </row>
    <row r="49" spans="1:17" ht="15.75" thickBot="1">
      <c r="A49" s="22" t="str">
        <f t="shared" si="4"/>
        <v>NO</v>
      </c>
      <c r="B49" s="72"/>
      <c r="C49" s="105">
        <v>1115</v>
      </c>
      <c r="D49" s="72" t="s">
        <v>46</v>
      </c>
      <c r="E49" s="105"/>
      <c r="F49" s="53"/>
      <c r="G49" s="35"/>
      <c r="H49" s="35"/>
      <c r="I49" s="35"/>
      <c r="J49" s="35"/>
      <c r="K49" s="35"/>
      <c r="L49" s="35"/>
      <c r="M49" s="35"/>
      <c r="N49" s="35"/>
      <c r="O49" s="20">
        <f t="shared" si="5"/>
        <v>0</v>
      </c>
      <c r="P49" s="21">
        <f t="shared" si="7"/>
        <v>0</v>
      </c>
      <c r="Q49" s="21">
        <f t="shared" si="6"/>
        <v>0</v>
      </c>
    </row>
    <row r="50" spans="1:17" ht="15.75" thickBot="1">
      <c r="A50" s="22" t="str">
        <f t="shared" si="4"/>
        <v>NO</v>
      </c>
      <c r="B50" s="72"/>
      <c r="C50" s="105">
        <v>1887</v>
      </c>
      <c r="D50" s="72" t="s">
        <v>64</v>
      </c>
      <c r="E50" s="105"/>
      <c r="F50" s="53"/>
      <c r="G50" s="35"/>
      <c r="H50" s="35"/>
      <c r="I50" s="35"/>
      <c r="J50" s="35"/>
      <c r="K50" s="35"/>
      <c r="L50" s="35"/>
      <c r="M50" s="35"/>
      <c r="N50" s="35"/>
      <c r="O50" s="20">
        <f t="shared" si="5"/>
        <v>0</v>
      </c>
      <c r="P50" s="21">
        <f t="shared" si="7"/>
        <v>0</v>
      </c>
      <c r="Q50" s="21">
        <f t="shared" si="6"/>
        <v>0</v>
      </c>
    </row>
    <row r="51" spans="1:17" ht="15.75" thickBot="1">
      <c r="A51" s="22" t="str">
        <f t="shared" si="4"/>
        <v>NO</v>
      </c>
      <c r="B51" s="72"/>
      <c r="C51" s="105">
        <v>1180</v>
      </c>
      <c r="D51" s="72" t="s">
        <v>78</v>
      </c>
      <c r="E51" s="105"/>
      <c r="F51" s="53"/>
      <c r="G51" s="35"/>
      <c r="H51" s="35"/>
      <c r="I51" s="35"/>
      <c r="J51" s="35"/>
      <c r="K51" s="35"/>
      <c r="L51" s="35"/>
      <c r="M51" s="35"/>
      <c r="N51" s="35"/>
      <c r="O51" s="20">
        <f t="shared" si="5"/>
        <v>0</v>
      </c>
      <c r="P51" s="21">
        <f t="shared" si="7"/>
        <v>0</v>
      </c>
      <c r="Q51" s="21">
        <f t="shared" si="6"/>
        <v>0</v>
      </c>
    </row>
    <row r="52" spans="1:17" ht="16.5" thickBot="1">
      <c r="A52" s="22" t="str">
        <f t="shared" si="4"/>
        <v>NO</v>
      </c>
      <c r="B52" s="191"/>
      <c r="C52" s="105">
        <v>1317</v>
      </c>
      <c r="D52" s="72" t="s">
        <v>92</v>
      </c>
      <c r="E52" s="105"/>
      <c r="F52" s="54"/>
      <c r="G52" s="36"/>
      <c r="H52" s="36"/>
      <c r="I52" s="36"/>
      <c r="J52" s="36"/>
      <c r="K52" s="36"/>
      <c r="L52" s="36"/>
      <c r="M52" s="36"/>
      <c r="N52" s="36"/>
      <c r="O52" s="20">
        <f t="shared" si="5"/>
        <v>0</v>
      </c>
      <c r="P52" s="21">
        <f t="shared" si="7"/>
        <v>0</v>
      </c>
      <c r="Q52" s="21">
        <f t="shared" si="6"/>
        <v>0</v>
      </c>
    </row>
    <row r="53" spans="1:17" ht="15.75" thickBot="1">
      <c r="A53" s="22" t="str">
        <f t="shared" si="4"/>
        <v>NO</v>
      </c>
      <c r="B53" s="72"/>
      <c r="C53" s="105">
        <v>48</v>
      </c>
      <c r="D53" s="72" t="s">
        <v>121</v>
      </c>
      <c r="E53" s="105"/>
      <c r="F53" s="54"/>
      <c r="G53" s="36"/>
      <c r="H53" s="36"/>
      <c r="I53" s="36"/>
      <c r="J53" s="36"/>
      <c r="K53" s="36"/>
      <c r="L53" s="36"/>
      <c r="M53" s="36"/>
      <c r="N53" s="36"/>
      <c r="O53" s="20">
        <f t="shared" si="5"/>
        <v>0</v>
      </c>
      <c r="P53" s="21">
        <f t="shared" si="7"/>
        <v>0</v>
      </c>
      <c r="Q53" s="21">
        <f t="shared" si="6"/>
        <v>0</v>
      </c>
    </row>
    <row r="54" spans="1:17" ht="16.5" thickBot="1">
      <c r="A54" s="22" t="str">
        <f t="shared" si="4"/>
        <v>NO</v>
      </c>
      <c r="B54" s="55"/>
      <c r="C54" s="105">
        <v>2069</v>
      </c>
      <c r="D54" s="72" t="s">
        <v>100</v>
      </c>
      <c r="E54" s="105"/>
      <c r="F54" s="53"/>
      <c r="G54" s="35"/>
      <c r="H54" s="35"/>
      <c r="I54" s="35"/>
      <c r="J54" s="35"/>
      <c r="K54" s="35"/>
      <c r="L54" s="35"/>
      <c r="M54" s="35"/>
      <c r="N54" s="35"/>
      <c r="O54" s="20">
        <f t="shared" si="5"/>
        <v>0</v>
      </c>
      <c r="P54" s="21">
        <f t="shared" si="7"/>
        <v>0</v>
      </c>
      <c r="Q54" s="21">
        <f t="shared" si="6"/>
        <v>0</v>
      </c>
    </row>
    <row r="55" spans="1:17" ht="16.5" thickBot="1">
      <c r="A55" s="22" t="str">
        <f aca="true" t="shared" si="8" ref="A55:A65">IF(P55&lt;2,"NO","SI")</f>
        <v>NO</v>
      </c>
      <c r="B55" s="55"/>
      <c r="C55" s="105">
        <v>2069</v>
      </c>
      <c r="D55" s="72" t="s">
        <v>100</v>
      </c>
      <c r="E55" s="105"/>
      <c r="F55" s="53"/>
      <c r="G55" s="35"/>
      <c r="H55" s="35"/>
      <c r="I55" s="35"/>
      <c r="J55" s="35"/>
      <c r="K55" s="35"/>
      <c r="L55" s="35"/>
      <c r="M55" s="35"/>
      <c r="N55" s="35"/>
      <c r="O55" s="20">
        <f t="shared" si="5"/>
        <v>0</v>
      </c>
      <c r="P55" s="21">
        <f t="shared" si="7"/>
        <v>0</v>
      </c>
      <c r="Q55" s="21">
        <f t="shared" si="6"/>
        <v>0</v>
      </c>
    </row>
    <row r="56" spans="1:17" ht="16.5" thickBot="1">
      <c r="A56" s="22" t="str">
        <f t="shared" si="8"/>
        <v>NO</v>
      </c>
      <c r="B56" s="55"/>
      <c r="C56" s="105">
        <v>1659</v>
      </c>
      <c r="D56" s="72" t="s">
        <v>206</v>
      </c>
      <c r="E56" s="105"/>
      <c r="F56" s="53"/>
      <c r="G56" s="35"/>
      <c r="H56" s="35"/>
      <c r="I56" s="35"/>
      <c r="J56" s="35"/>
      <c r="K56" s="35"/>
      <c r="L56" s="35"/>
      <c r="M56" s="35"/>
      <c r="N56" s="35"/>
      <c r="O56" s="20">
        <f t="shared" si="5"/>
        <v>0</v>
      </c>
      <c r="P56" s="21">
        <f t="shared" si="7"/>
        <v>0</v>
      </c>
      <c r="Q56" s="21">
        <f t="shared" si="6"/>
        <v>0</v>
      </c>
    </row>
    <row r="57" spans="1:17" ht="15.75" thickBot="1">
      <c r="A57" s="22" t="str">
        <f t="shared" si="8"/>
        <v>NO</v>
      </c>
      <c r="B57" s="72"/>
      <c r="C57" s="72">
        <v>1965</v>
      </c>
      <c r="D57" s="72" t="s">
        <v>98</v>
      </c>
      <c r="E57" s="105"/>
      <c r="F57" s="54"/>
      <c r="G57" s="36"/>
      <c r="H57" s="36"/>
      <c r="I57" s="36"/>
      <c r="J57" s="36"/>
      <c r="K57" s="36"/>
      <c r="L57" s="36"/>
      <c r="M57" s="36"/>
      <c r="N57" s="36"/>
      <c r="O57" s="20">
        <f t="shared" si="5"/>
        <v>0</v>
      </c>
      <c r="P57" s="21">
        <f t="shared" si="7"/>
        <v>0</v>
      </c>
      <c r="Q57" s="21">
        <f t="shared" si="6"/>
        <v>0</v>
      </c>
    </row>
    <row r="58" spans="1:17" ht="16.5" thickBot="1">
      <c r="A58" s="22" t="str">
        <f t="shared" si="8"/>
        <v>NO</v>
      </c>
      <c r="B58" s="55"/>
      <c r="C58" s="105">
        <v>1889</v>
      </c>
      <c r="D58" s="72" t="s">
        <v>196</v>
      </c>
      <c r="E58" s="105"/>
      <c r="F58" s="53"/>
      <c r="G58" s="35"/>
      <c r="H58" s="35"/>
      <c r="I58" s="35"/>
      <c r="J58" s="35"/>
      <c r="K58" s="35"/>
      <c r="L58" s="35"/>
      <c r="M58" s="35"/>
      <c r="N58" s="35"/>
      <c r="O58" s="20">
        <f t="shared" si="5"/>
        <v>0</v>
      </c>
      <c r="P58" s="21">
        <f t="shared" si="7"/>
        <v>0</v>
      </c>
      <c r="Q58" s="21">
        <f t="shared" si="6"/>
        <v>0</v>
      </c>
    </row>
    <row r="59" spans="1:17" ht="15.75" thickBot="1">
      <c r="A59" s="22" t="str">
        <f t="shared" si="8"/>
        <v>NO</v>
      </c>
      <c r="B59" s="72"/>
      <c r="C59" s="105"/>
      <c r="D59" s="72"/>
      <c r="E59" s="105"/>
      <c r="F59" s="53"/>
      <c r="G59" s="35"/>
      <c r="H59" s="35"/>
      <c r="I59" s="35"/>
      <c r="J59" s="35"/>
      <c r="K59" s="35"/>
      <c r="L59" s="35"/>
      <c r="M59" s="35"/>
      <c r="N59" s="35"/>
      <c r="O59" s="20">
        <f t="shared" si="5"/>
        <v>0</v>
      </c>
      <c r="P59" s="21">
        <f t="shared" si="7"/>
        <v>0</v>
      </c>
      <c r="Q59" s="21">
        <f t="shared" si="6"/>
        <v>0</v>
      </c>
    </row>
    <row r="60" spans="1:17" ht="15.75" thickBot="1">
      <c r="A60" s="22" t="str">
        <f t="shared" si="8"/>
        <v>NO</v>
      </c>
      <c r="B60" s="72"/>
      <c r="C60" s="105"/>
      <c r="D60" s="72"/>
      <c r="E60" s="105"/>
      <c r="F60" s="53"/>
      <c r="G60" s="35"/>
      <c r="H60" s="35"/>
      <c r="I60" s="35"/>
      <c r="J60" s="35"/>
      <c r="K60" s="35"/>
      <c r="L60" s="35"/>
      <c r="M60" s="35"/>
      <c r="N60" s="35"/>
      <c r="O60" s="20">
        <f t="shared" si="5"/>
        <v>0</v>
      </c>
      <c r="P60" s="21">
        <f t="shared" si="7"/>
        <v>0</v>
      </c>
      <c r="Q60" s="21">
        <f t="shared" si="6"/>
        <v>0</v>
      </c>
    </row>
    <row r="61" spans="1:17" ht="15" customHeight="1" thickBot="1">
      <c r="A61" s="22" t="str">
        <f t="shared" si="8"/>
        <v>NO</v>
      </c>
      <c r="B61" s="72"/>
      <c r="C61" s="105"/>
      <c r="D61" s="72"/>
      <c r="E61" s="105"/>
      <c r="F61" s="53"/>
      <c r="G61" s="35"/>
      <c r="H61" s="35"/>
      <c r="I61" s="35"/>
      <c r="J61" s="35"/>
      <c r="K61" s="35"/>
      <c r="L61" s="35"/>
      <c r="M61" s="35"/>
      <c r="N61" s="35"/>
      <c r="O61" s="20">
        <f t="shared" si="5"/>
        <v>0</v>
      </c>
      <c r="P61" s="21">
        <f t="shared" si="7"/>
        <v>0</v>
      </c>
      <c r="Q61" s="21">
        <f t="shared" si="6"/>
        <v>0</v>
      </c>
    </row>
    <row r="62" spans="1:17" ht="15" customHeight="1" thickBot="1">
      <c r="A62" s="22" t="str">
        <f t="shared" si="8"/>
        <v>NO</v>
      </c>
      <c r="B62" s="72"/>
      <c r="C62" s="105"/>
      <c r="D62" s="72"/>
      <c r="E62" s="105"/>
      <c r="F62" s="53"/>
      <c r="G62" s="35"/>
      <c r="H62" s="35"/>
      <c r="I62" s="35"/>
      <c r="J62" s="35"/>
      <c r="K62" s="35"/>
      <c r="L62" s="35"/>
      <c r="M62" s="35"/>
      <c r="N62" s="35"/>
      <c r="O62" s="20">
        <f t="shared" si="5"/>
        <v>0</v>
      </c>
      <c r="P62" s="21">
        <f t="shared" si="7"/>
        <v>0</v>
      </c>
      <c r="Q62" s="21">
        <f t="shared" si="6"/>
        <v>0</v>
      </c>
    </row>
    <row r="63" spans="1:17" ht="15" customHeight="1" thickBot="1">
      <c r="A63" s="22" t="str">
        <f t="shared" si="8"/>
        <v>NO</v>
      </c>
      <c r="B63" s="72"/>
      <c r="C63" s="105"/>
      <c r="D63" s="72"/>
      <c r="E63" s="105"/>
      <c r="F63" s="53"/>
      <c r="G63" s="35"/>
      <c r="H63" s="35"/>
      <c r="I63" s="35"/>
      <c r="J63" s="35"/>
      <c r="K63" s="35"/>
      <c r="L63" s="35"/>
      <c r="M63" s="35"/>
      <c r="N63" s="35"/>
      <c r="O63" s="20">
        <f t="shared" si="5"/>
        <v>0</v>
      </c>
      <c r="P63" s="21">
        <f t="shared" si="7"/>
        <v>0</v>
      </c>
      <c r="Q63" s="21">
        <f t="shared" si="6"/>
        <v>0</v>
      </c>
    </row>
    <row r="64" spans="1:17" ht="15.75" thickBot="1">
      <c r="A64" s="22" t="str">
        <f t="shared" si="8"/>
        <v>NO</v>
      </c>
      <c r="B64" s="72"/>
      <c r="C64" s="105"/>
      <c r="D64" s="72"/>
      <c r="E64" s="105"/>
      <c r="F64" s="54"/>
      <c r="G64" s="36"/>
      <c r="H64" s="36"/>
      <c r="I64" s="36"/>
      <c r="J64" s="36"/>
      <c r="K64" s="36"/>
      <c r="L64" s="36"/>
      <c r="M64" s="36"/>
      <c r="N64" s="36"/>
      <c r="O64" s="20">
        <f t="shared" si="5"/>
        <v>0</v>
      </c>
      <c r="P64" s="21">
        <f t="shared" si="7"/>
        <v>0</v>
      </c>
      <c r="Q64" s="21">
        <f t="shared" si="6"/>
        <v>0</v>
      </c>
    </row>
    <row r="65" spans="1:17" ht="15.75" thickBot="1">
      <c r="A65" s="22" t="str">
        <f t="shared" si="8"/>
        <v>NO</v>
      </c>
      <c r="B65" s="72"/>
      <c r="C65" s="105"/>
      <c r="D65" s="72"/>
      <c r="E65" s="105"/>
      <c r="F65" s="54"/>
      <c r="G65" s="36"/>
      <c r="H65" s="36"/>
      <c r="I65" s="36"/>
      <c r="J65" s="36"/>
      <c r="K65" s="36"/>
      <c r="L65" s="36"/>
      <c r="M65" s="36"/>
      <c r="N65" s="36"/>
      <c r="O65" s="20">
        <f t="shared" si="5"/>
        <v>0</v>
      </c>
      <c r="P65" s="21">
        <f t="shared" si="7"/>
        <v>0</v>
      </c>
      <c r="Q65" s="21">
        <f t="shared" si="6"/>
        <v>0</v>
      </c>
    </row>
    <row r="66" spans="1:17" ht="15.75" thickBot="1">
      <c r="A66" s="22" t="str">
        <f>IF(P66&lt;2,"NO","SI")</f>
        <v>NO</v>
      </c>
      <c r="B66" s="72"/>
      <c r="C66" s="105"/>
      <c r="D66" s="72"/>
      <c r="E66" s="105"/>
      <c r="F66" s="53"/>
      <c r="G66" s="35"/>
      <c r="H66" s="35"/>
      <c r="I66" s="35"/>
      <c r="J66" s="35"/>
      <c r="K66" s="35"/>
      <c r="L66" s="35"/>
      <c r="M66" s="35"/>
      <c r="N66" s="35"/>
      <c r="O66" s="20">
        <f t="shared" si="5"/>
        <v>0</v>
      </c>
      <c r="P66" s="21">
        <f t="shared" si="7"/>
        <v>0</v>
      </c>
      <c r="Q66" s="21">
        <f t="shared" si="6"/>
        <v>0</v>
      </c>
    </row>
    <row r="67" spans="15:17" ht="15">
      <c r="O67" s="51">
        <f>SUM(O3:O66)</f>
        <v>1239</v>
      </c>
      <c r="Q67" s="52">
        <f>SUM(Q3:Q66)</f>
        <v>1239</v>
      </c>
    </row>
    <row r="80" ht="24.75" customHeight="1">
      <c r="D80" s="1">
        <f>COUNTIF(C3:C64,1213)</f>
        <v>7</v>
      </c>
    </row>
  </sheetData>
  <sheetProtection password="C4AE" sheet="1"/>
  <mergeCells count="1">
    <mergeCell ref="A1:F1"/>
  </mergeCells>
  <conditionalFormatting sqref="A3:A66">
    <cfRule type="containsText" priority="1" dxfId="1" operator="containsText" stopIfTrue="1" text="SI">
      <formula>NOT(ISERROR(SEARCH("SI",A3)))</formula>
    </cfRule>
    <cfRule type="containsText" priority="2" dxfId="0" operator="containsText" stopIfTrue="1" text="NO">
      <formula>NOT(ISERROR(SEARCH("NO",A3)))</formula>
    </cfRule>
  </conditionalFormatting>
  <hyperlinks>
    <hyperlink ref="D47" r:id="rId1" display="javascript:void(0);"/>
    <hyperlink ref="D7" r:id="rId2" display="javascript:void(0);"/>
    <hyperlink ref="D6" r:id="rId3" display="javascript:void(0);"/>
    <hyperlink ref="B8" r:id="rId4" display="http://sdam.it/events/event/result_29534_1079.do"/>
    <hyperlink ref="D8" r:id="rId5" display="javascript:void(0);"/>
    <hyperlink ref="D5" r:id="rId6" display="javascript:void(0);"/>
  </hyperlinks>
  <printOptions/>
  <pageMargins left="0.7875" right="0.7875" top="1.0527777777777778" bottom="1.0527777777777778" header="0.7875" footer="0.7875"/>
  <pageSetup horizontalDpi="300" verticalDpi="300" orientation="portrait" paperSize="9" r:id="rId7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57"/>
  <sheetViews>
    <sheetView zoomScale="75" zoomScaleNormal="75" zoomScalePageLayoutView="0" workbookViewId="0" topLeftCell="E1">
      <selection activeCell="V32" sqref="V32"/>
    </sheetView>
  </sheetViews>
  <sheetFormatPr defaultColWidth="11.57421875" defaultRowHeight="12.75"/>
  <cols>
    <col min="1" max="1" width="5.7109375" style="1" bestFit="1" customWidth="1"/>
    <col min="2" max="2" width="34.28125" style="1" customWidth="1"/>
    <col min="3" max="3" width="8.7109375" style="13" customWidth="1"/>
    <col min="4" max="4" width="42.8515625" style="1" customWidth="1"/>
    <col min="5" max="5" width="8.140625" style="13" bestFit="1" customWidth="1"/>
    <col min="6" max="6" width="8.7109375" style="57" bestFit="1" customWidth="1"/>
    <col min="7" max="13" width="8.140625" style="1" bestFit="1" customWidth="1"/>
    <col min="14" max="14" width="7.7109375" style="1" bestFit="1" customWidth="1"/>
    <col min="15" max="15" width="9.28125" style="1" bestFit="1" customWidth="1"/>
    <col min="16" max="16" width="8.8515625" style="1" bestFit="1" customWidth="1"/>
    <col min="17" max="17" width="17.28125" style="15" bestFit="1" customWidth="1"/>
    <col min="18" max="18" width="11.57421875" style="1" customWidth="1"/>
    <col min="19" max="19" width="6.57421875" style="1" bestFit="1" customWidth="1"/>
    <col min="20" max="20" width="40.8515625" style="1" bestFit="1" customWidth="1"/>
    <col min="21" max="21" width="6.8515625" style="1" bestFit="1" customWidth="1"/>
    <col min="22" max="22" width="11.57421875" style="1" customWidth="1"/>
    <col min="23" max="23" width="19.7109375" style="1" bestFit="1" customWidth="1"/>
    <col min="24" max="16384" width="11.57421875" style="1" customWidth="1"/>
  </cols>
  <sheetData>
    <row r="1" spans="1:14" ht="16.5" thickBot="1">
      <c r="A1" s="281" t="s">
        <v>17</v>
      </c>
      <c r="B1" s="282"/>
      <c r="C1" s="282"/>
      <c r="D1" s="282"/>
      <c r="E1" s="282"/>
      <c r="F1" s="281"/>
      <c r="G1" s="9"/>
      <c r="H1" s="9"/>
      <c r="I1" s="9"/>
      <c r="J1" s="9"/>
      <c r="K1" s="9"/>
      <c r="L1" s="9"/>
      <c r="M1" s="9"/>
      <c r="N1" s="9"/>
    </row>
    <row r="2" spans="1:23" ht="16.5" thickBot="1">
      <c r="A2" s="19" t="s">
        <v>1</v>
      </c>
      <c r="B2" s="105" t="s">
        <v>2</v>
      </c>
      <c r="C2" s="122" t="s">
        <v>38</v>
      </c>
      <c r="D2" s="105" t="s">
        <v>3</v>
      </c>
      <c r="E2" s="122" t="s">
        <v>4</v>
      </c>
      <c r="F2" s="126" t="s">
        <v>5</v>
      </c>
      <c r="G2" s="18" t="s">
        <v>6</v>
      </c>
      <c r="H2" s="18" t="s">
        <v>7</v>
      </c>
      <c r="I2" s="19" t="s">
        <v>35</v>
      </c>
      <c r="J2" s="19" t="s">
        <v>36</v>
      </c>
      <c r="K2" s="19" t="s">
        <v>40</v>
      </c>
      <c r="L2" s="19" t="s">
        <v>41</v>
      </c>
      <c r="M2" s="19" t="s">
        <v>42</v>
      </c>
      <c r="N2" s="19" t="s">
        <v>8</v>
      </c>
      <c r="O2" s="20" t="s">
        <v>9</v>
      </c>
      <c r="P2" s="21" t="s">
        <v>10</v>
      </c>
      <c r="Q2" s="21" t="s">
        <v>11</v>
      </c>
      <c r="R2" s="14"/>
      <c r="S2" s="2"/>
      <c r="T2" s="3" t="s">
        <v>3</v>
      </c>
      <c r="U2" s="4" t="s">
        <v>12</v>
      </c>
      <c r="V2" s="14"/>
      <c r="W2" s="11" t="s">
        <v>34</v>
      </c>
    </row>
    <row r="3" spans="1:23" ht="16.5" thickBot="1">
      <c r="A3" s="22" t="str">
        <f aca="true" t="shared" si="0" ref="A3:A45">IF(P3&lt;2,"NO","SI")</f>
        <v>SI</v>
      </c>
      <c r="B3" s="182" t="s">
        <v>84</v>
      </c>
      <c r="C3" s="176">
        <v>1174</v>
      </c>
      <c r="D3" s="47" t="s">
        <v>66</v>
      </c>
      <c r="E3" s="176">
        <v>100</v>
      </c>
      <c r="F3" s="53">
        <v>100</v>
      </c>
      <c r="G3" s="35"/>
      <c r="H3" s="35"/>
      <c r="I3" s="22"/>
      <c r="J3" s="22"/>
      <c r="K3" s="22"/>
      <c r="L3" s="22"/>
      <c r="M3" s="22"/>
      <c r="N3" s="43"/>
      <c r="O3" s="20">
        <f aca="true" t="shared" si="1" ref="O3:O34">IF(P3&gt;8,(LARGE(E3:N3,1)+LARGE(E3:N3,2)+LARGE(E3:N3,3)+LARGE(E3:N3,4)+LARGE(E3:N3,5)+LARGE(E3:N3,6)+LARGE(E3:N3,7)+LARGE(E3:N3,8)+LARGE(E3:N3,9)),(SUM(E3:N3)))</f>
        <v>200</v>
      </c>
      <c r="P3" s="21">
        <f aca="true" t="shared" si="2" ref="P3:P34">COUNTA(E3:N3)</f>
        <v>2</v>
      </c>
      <c r="Q3" s="21">
        <f aca="true" t="shared" si="3" ref="Q3:Q34">IF(P3&gt;=0,O3,0)</f>
        <v>200</v>
      </c>
      <c r="S3" s="44">
        <v>1213</v>
      </c>
      <c r="T3" s="45" t="s">
        <v>43</v>
      </c>
      <c r="U3" s="6">
        <f>SUMIF(C3:C56,"1213",Q3:Q56)</f>
        <v>202</v>
      </c>
      <c r="W3" s="12">
        <f>SUMIF(C3:C56,"1213",O3:O56)</f>
        <v>202</v>
      </c>
    </row>
    <row r="4" spans="1:23" ht="15.75" thickBot="1">
      <c r="A4" s="22" t="str">
        <f t="shared" si="0"/>
        <v>NO</v>
      </c>
      <c r="B4" s="72" t="s">
        <v>210</v>
      </c>
      <c r="C4" s="105">
        <v>1773</v>
      </c>
      <c r="D4" s="72" t="s">
        <v>68</v>
      </c>
      <c r="E4" s="105">
        <v>90</v>
      </c>
      <c r="F4" s="54"/>
      <c r="G4" s="36"/>
      <c r="H4" s="36"/>
      <c r="I4" s="60"/>
      <c r="J4" s="60"/>
      <c r="K4" s="60"/>
      <c r="L4" s="60"/>
      <c r="M4" s="60"/>
      <c r="N4" s="49"/>
      <c r="O4" s="20">
        <f t="shared" si="1"/>
        <v>90</v>
      </c>
      <c r="P4" s="21">
        <f t="shared" si="2"/>
        <v>1</v>
      </c>
      <c r="Q4" s="21">
        <f t="shared" si="3"/>
        <v>90</v>
      </c>
      <c r="S4" s="105">
        <v>48</v>
      </c>
      <c r="T4" s="72" t="s">
        <v>121</v>
      </c>
      <c r="U4" s="6">
        <f>SUMIF(C3:C64,"48",Q3:Q64)</f>
        <v>11</v>
      </c>
      <c r="W4" s="12">
        <f>SUMIF(C3:C64,"48",O3:O64)</f>
        <v>11</v>
      </c>
    </row>
    <row r="5" spans="1:23" ht="15.75" thickBot="1">
      <c r="A5" s="22" t="str">
        <f t="shared" si="0"/>
        <v>SI</v>
      </c>
      <c r="B5" s="72" t="s">
        <v>190</v>
      </c>
      <c r="C5" s="105">
        <v>1843</v>
      </c>
      <c r="D5" s="72" t="s">
        <v>50</v>
      </c>
      <c r="E5" s="105">
        <v>80</v>
      </c>
      <c r="F5" s="53">
        <v>40</v>
      </c>
      <c r="G5" s="35"/>
      <c r="H5" s="35"/>
      <c r="I5" s="22"/>
      <c r="J5" s="22"/>
      <c r="K5" s="22"/>
      <c r="L5" s="22"/>
      <c r="M5" s="22"/>
      <c r="N5" s="43"/>
      <c r="O5" s="20">
        <f t="shared" si="1"/>
        <v>120</v>
      </c>
      <c r="P5" s="21">
        <f t="shared" si="2"/>
        <v>2</v>
      </c>
      <c r="Q5" s="21">
        <f t="shared" si="3"/>
        <v>120</v>
      </c>
      <c r="S5" s="44">
        <v>1174</v>
      </c>
      <c r="T5" s="45" t="s">
        <v>44</v>
      </c>
      <c r="U5" s="6">
        <f>SUMIF(C3:C56,"1174",Q3:Q56)</f>
        <v>225</v>
      </c>
      <c r="W5" s="12">
        <f>SUMIF(C3:C56,"1174",O3:O56)</f>
        <v>225</v>
      </c>
    </row>
    <row r="6" spans="1:23" ht="16.5" thickBot="1">
      <c r="A6" s="22" t="str">
        <f t="shared" si="0"/>
        <v>SI</v>
      </c>
      <c r="B6" s="182" t="s">
        <v>335</v>
      </c>
      <c r="C6" s="105">
        <v>1298</v>
      </c>
      <c r="D6" s="72" t="s">
        <v>77</v>
      </c>
      <c r="E6" s="176">
        <v>60</v>
      </c>
      <c r="F6" s="53">
        <v>90</v>
      </c>
      <c r="G6" s="35"/>
      <c r="H6" s="35"/>
      <c r="I6" s="22"/>
      <c r="J6" s="22"/>
      <c r="K6" s="22"/>
      <c r="L6" s="22"/>
      <c r="M6" s="22"/>
      <c r="N6" s="43"/>
      <c r="O6" s="20">
        <f t="shared" si="1"/>
        <v>150</v>
      </c>
      <c r="P6" s="21">
        <f t="shared" si="2"/>
        <v>2</v>
      </c>
      <c r="Q6" s="21">
        <f t="shared" si="3"/>
        <v>150</v>
      </c>
      <c r="S6" s="28">
        <v>1180</v>
      </c>
      <c r="T6" s="45" t="s">
        <v>45</v>
      </c>
      <c r="U6" s="6">
        <f>SUMIF(C3:C56,"1180",Q3:Q56)</f>
        <v>19</v>
      </c>
      <c r="W6" s="12">
        <f>SUMIF(C3:C56,"1180",O3:O56)</f>
        <v>19</v>
      </c>
    </row>
    <row r="7" spans="1:23" ht="15.75" thickBot="1">
      <c r="A7" s="22" t="str">
        <f t="shared" si="0"/>
        <v>SI</v>
      </c>
      <c r="B7" s="72" t="s">
        <v>104</v>
      </c>
      <c r="C7" s="105">
        <v>1213</v>
      </c>
      <c r="D7" s="72" t="s">
        <v>90</v>
      </c>
      <c r="E7" s="105">
        <v>50</v>
      </c>
      <c r="F7" s="53">
        <v>50</v>
      </c>
      <c r="G7" s="35"/>
      <c r="H7" s="35"/>
      <c r="I7" s="22"/>
      <c r="J7" s="22"/>
      <c r="K7" s="22"/>
      <c r="L7" s="22"/>
      <c r="M7" s="22"/>
      <c r="N7" s="43"/>
      <c r="O7" s="20">
        <f t="shared" si="1"/>
        <v>100</v>
      </c>
      <c r="P7" s="21">
        <f t="shared" si="2"/>
        <v>2</v>
      </c>
      <c r="Q7" s="21">
        <f t="shared" si="3"/>
        <v>100</v>
      </c>
      <c r="S7" s="28">
        <v>1115</v>
      </c>
      <c r="T7" s="7" t="s">
        <v>46</v>
      </c>
      <c r="U7" s="6">
        <f>SUMIF(C3:C56,"1115",Q3:Q56)</f>
        <v>5</v>
      </c>
      <c r="W7" s="12">
        <f>SUMIF(C3:C56,"1115",O3:O56)</f>
        <v>5</v>
      </c>
    </row>
    <row r="8" spans="1:23" ht="16.5" thickBot="1">
      <c r="A8" s="154" t="str">
        <f t="shared" si="0"/>
        <v>NO</v>
      </c>
      <c r="B8" s="72" t="s">
        <v>336</v>
      </c>
      <c r="C8" s="105">
        <v>1298</v>
      </c>
      <c r="D8" s="72" t="s">
        <v>77</v>
      </c>
      <c r="E8" s="105">
        <v>40</v>
      </c>
      <c r="F8" s="53"/>
      <c r="G8" s="35"/>
      <c r="H8" s="35"/>
      <c r="I8" s="22"/>
      <c r="J8" s="22"/>
      <c r="K8" s="22"/>
      <c r="L8" s="22"/>
      <c r="M8" s="22"/>
      <c r="N8" s="43"/>
      <c r="O8" s="20">
        <f t="shared" si="1"/>
        <v>40</v>
      </c>
      <c r="P8" s="21">
        <f t="shared" si="2"/>
        <v>1</v>
      </c>
      <c r="Q8" s="21">
        <f t="shared" si="3"/>
        <v>40</v>
      </c>
      <c r="S8" s="28">
        <v>10</v>
      </c>
      <c r="T8" s="7" t="s">
        <v>47</v>
      </c>
      <c r="U8" s="6">
        <f>SUMIF(C3:C56,"10",Q3:Q56)</f>
        <v>0</v>
      </c>
      <c r="W8" s="12">
        <f>SUMIF(C3:C56,"10",O3:O56)</f>
        <v>0</v>
      </c>
    </row>
    <row r="9" spans="1:23" ht="16.5" thickBot="1">
      <c r="A9" s="154" t="str">
        <f t="shared" si="0"/>
        <v>SI</v>
      </c>
      <c r="B9" s="72" t="s">
        <v>69</v>
      </c>
      <c r="C9" s="176">
        <v>1213</v>
      </c>
      <c r="D9" s="47" t="s">
        <v>75</v>
      </c>
      <c r="E9" s="105">
        <v>30</v>
      </c>
      <c r="F9" s="53">
        <v>60</v>
      </c>
      <c r="G9" s="35"/>
      <c r="H9" s="35"/>
      <c r="I9" s="22"/>
      <c r="J9" s="22"/>
      <c r="K9" s="22"/>
      <c r="L9" s="22"/>
      <c r="M9" s="22"/>
      <c r="N9" s="43"/>
      <c r="O9" s="20">
        <f t="shared" si="1"/>
        <v>90</v>
      </c>
      <c r="P9" s="21">
        <f t="shared" si="2"/>
        <v>2</v>
      </c>
      <c r="Q9" s="21">
        <f t="shared" si="3"/>
        <v>90</v>
      </c>
      <c r="S9" s="28">
        <v>1589</v>
      </c>
      <c r="T9" s="7" t="s">
        <v>48</v>
      </c>
      <c r="U9" s="6">
        <f>SUMIF(C3:C56,"1589",Q3:Q56)</f>
        <v>16</v>
      </c>
      <c r="W9" s="12">
        <f>SUMIF(C3:C56,"1589",O3:O56)</f>
        <v>16</v>
      </c>
    </row>
    <row r="10" spans="1:23" ht="16.5" thickBot="1">
      <c r="A10" s="22" t="str">
        <f t="shared" si="0"/>
        <v>SI</v>
      </c>
      <c r="B10" s="182" t="s">
        <v>337</v>
      </c>
      <c r="C10" s="72">
        <v>1886</v>
      </c>
      <c r="D10" s="72" t="s">
        <v>52</v>
      </c>
      <c r="E10" s="176">
        <v>20</v>
      </c>
      <c r="F10" s="53">
        <v>8</v>
      </c>
      <c r="G10" s="35"/>
      <c r="H10" s="35"/>
      <c r="I10" s="22"/>
      <c r="J10" s="22"/>
      <c r="K10" s="22"/>
      <c r="L10" s="22"/>
      <c r="M10" s="22"/>
      <c r="N10" s="43"/>
      <c r="O10" s="20">
        <f t="shared" si="1"/>
        <v>28</v>
      </c>
      <c r="P10" s="21">
        <f t="shared" si="2"/>
        <v>2</v>
      </c>
      <c r="Q10" s="21">
        <f t="shared" si="3"/>
        <v>28</v>
      </c>
      <c r="S10" s="28">
        <v>1980</v>
      </c>
      <c r="T10" s="7" t="s">
        <v>80</v>
      </c>
      <c r="U10" s="6">
        <f>SUMIF(C3:C56,"1980",Q3:Q56)</f>
        <v>0</v>
      </c>
      <c r="W10" s="12">
        <f>SUMIF(C3:C56,"1533",O3:O56)</f>
        <v>0</v>
      </c>
    </row>
    <row r="11" spans="1:23" ht="16.5" thickBot="1">
      <c r="A11" s="154" t="str">
        <f t="shared" si="0"/>
        <v>SI</v>
      </c>
      <c r="B11" s="72" t="s">
        <v>469</v>
      </c>
      <c r="C11" s="72">
        <v>2199</v>
      </c>
      <c r="D11" s="72" t="s">
        <v>249</v>
      </c>
      <c r="E11" s="105">
        <v>15</v>
      </c>
      <c r="F11" s="53">
        <v>9</v>
      </c>
      <c r="G11" s="35"/>
      <c r="H11" s="35"/>
      <c r="I11" s="22"/>
      <c r="J11" s="22"/>
      <c r="K11" s="22"/>
      <c r="L11" s="22"/>
      <c r="M11" s="22"/>
      <c r="N11" s="43"/>
      <c r="O11" s="20">
        <f t="shared" si="1"/>
        <v>24</v>
      </c>
      <c r="P11" s="21">
        <f t="shared" si="2"/>
        <v>2</v>
      </c>
      <c r="Q11" s="21">
        <f t="shared" si="3"/>
        <v>24</v>
      </c>
      <c r="S11" s="28">
        <v>1590</v>
      </c>
      <c r="T11" s="7" t="s">
        <v>49</v>
      </c>
      <c r="U11" s="6">
        <f>SUMIF(C3:C56,"1590",Q3:Q56)</f>
        <v>5</v>
      </c>
      <c r="W11" s="12">
        <f>SUMIF(C3:C56,"1590",O3:O56)</f>
        <v>5</v>
      </c>
    </row>
    <row r="12" spans="1:23" ht="16.5" thickBot="1">
      <c r="A12" s="22" t="str">
        <f t="shared" si="0"/>
        <v>SI</v>
      </c>
      <c r="B12" s="182" t="s">
        <v>338</v>
      </c>
      <c r="C12" s="105">
        <v>1298</v>
      </c>
      <c r="D12" s="72" t="s">
        <v>77</v>
      </c>
      <c r="E12" s="176">
        <v>12</v>
      </c>
      <c r="F12" s="54">
        <v>80</v>
      </c>
      <c r="G12" s="36"/>
      <c r="H12" s="36"/>
      <c r="I12" s="60"/>
      <c r="J12" s="60"/>
      <c r="K12" s="60"/>
      <c r="L12" s="60"/>
      <c r="M12" s="60"/>
      <c r="N12" s="49"/>
      <c r="O12" s="20">
        <f t="shared" si="1"/>
        <v>92</v>
      </c>
      <c r="P12" s="21">
        <f t="shared" si="2"/>
        <v>2</v>
      </c>
      <c r="Q12" s="21">
        <f t="shared" si="3"/>
        <v>92</v>
      </c>
      <c r="S12" s="28"/>
      <c r="T12" s="61"/>
      <c r="U12" s="6"/>
      <c r="W12" s="12">
        <f>SUMIF(C2:C55,"1268",O2:O55)</f>
        <v>0</v>
      </c>
    </row>
    <row r="13" spans="1:23" ht="16.5" thickBot="1">
      <c r="A13" s="22" t="str">
        <f t="shared" si="0"/>
        <v>NO</v>
      </c>
      <c r="B13" s="182" t="s">
        <v>166</v>
      </c>
      <c r="C13" s="105">
        <v>1180</v>
      </c>
      <c r="D13" s="72" t="s">
        <v>85</v>
      </c>
      <c r="E13" s="176">
        <v>9</v>
      </c>
      <c r="F13" s="53"/>
      <c r="G13" s="35"/>
      <c r="H13" s="35"/>
      <c r="I13" s="22"/>
      <c r="J13" s="22"/>
      <c r="K13" s="22"/>
      <c r="L13" s="22"/>
      <c r="M13" s="22"/>
      <c r="N13" s="43"/>
      <c r="O13" s="20">
        <f t="shared" si="1"/>
        <v>9</v>
      </c>
      <c r="P13" s="21">
        <f t="shared" si="2"/>
        <v>1</v>
      </c>
      <c r="Q13" s="21">
        <f t="shared" si="3"/>
        <v>9</v>
      </c>
      <c r="S13" s="62">
        <v>2199</v>
      </c>
      <c r="T13" s="7" t="s">
        <v>249</v>
      </c>
      <c r="U13" s="6">
        <f>SUMIF(C3:C56,"2199",Q3:Q70)</f>
        <v>24</v>
      </c>
      <c r="W13" s="12">
        <f>SUMIF(C3:C56,"2199",O3:O70)</f>
        <v>24</v>
      </c>
    </row>
    <row r="14" spans="1:23" ht="15.75" thickBot="1">
      <c r="A14" s="22" t="str">
        <f t="shared" si="0"/>
        <v>NO</v>
      </c>
      <c r="B14" s="72" t="s">
        <v>204</v>
      </c>
      <c r="C14" s="105">
        <v>1843</v>
      </c>
      <c r="D14" s="72" t="s">
        <v>50</v>
      </c>
      <c r="E14" s="105">
        <v>8</v>
      </c>
      <c r="F14" s="54"/>
      <c r="G14" s="36"/>
      <c r="H14" s="36"/>
      <c r="I14" s="60"/>
      <c r="J14" s="60"/>
      <c r="K14" s="60"/>
      <c r="L14" s="60"/>
      <c r="M14" s="60"/>
      <c r="N14" s="49"/>
      <c r="O14" s="20">
        <f t="shared" si="1"/>
        <v>8</v>
      </c>
      <c r="P14" s="21">
        <f t="shared" si="2"/>
        <v>1</v>
      </c>
      <c r="Q14" s="21">
        <f t="shared" si="3"/>
        <v>8</v>
      </c>
      <c r="S14" s="28">
        <v>1843</v>
      </c>
      <c r="T14" s="7" t="s">
        <v>50</v>
      </c>
      <c r="U14" s="6">
        <f>SUMIF(C3:C56,"1843",Q3:Q56)</f>
        <v>143</v>
      </c>
      <c r="W14" s="12">
        <f>SUMIF(C3:C56,"1843",O3:O56)</f>
        <v>143</v>
      </c>
    </row>
    <row r="15" spans="1:23" ht="15.75" thickBot="1">
      <c r="A15" s="22" t="str">
        <f t="shared" si="0"/>
        <v>SI</v>
      </c>
      <c r="B15" s="72" t="s">
        <v>339</v>
      </c>
      <c r="C15" s="105">
        <v>1213</v>
      </c>
      <c r="D15" s="72" t="s">
        <v>90</v>
      </c>
      <c r="E15" s="105">
        <v>7</v>
      </c>
      <c r="F15" s="53">
        <v>5</v>
      </c>
      <c r="G15" s="35"/>
      <c r="H15" s="35"/>
      <c r="I15" s="22"/>
      <c r="J15" s="22"/>
      <c r="K15" s="22"/>
      <c r="L15" s="22"/>
      <c r="M15" s="22"/>
      <c r="N15" s="43"/>
      <c r="O15" s="20">
        <f t="shared" si="1"/>
        <v>12</v>
      </c>
      <c r="P15" s="21">
        <f t="shared" si="2"/>
        <v>2</v>
      </c>
      <c r="Q15" s="21">
        <f t="shared" si="3"/>
        <v>12</v>
      </c>
      <c r="S15" s="28">
        <v>1317</v>
      </c>
      <c r="T15" s="7" t="s">
        <v>51</v>
      </c>
      <c r="U15" s="6">
        <f>SUMIF(C3:C70,"1317",Q3:Q70)</f>
        <v>10</v>
      </c>
      <c r="W15" s="12">
        <f>SUMIF(C3:C70,"1317",O3:O70)</f>
        <v>10</v>
      </c>
    </row>
    <row r="16" spans="1:23" ht="15.75" thickBot="1">
      <c r="A16" s="22" t="str">
        <f t="shared" si="0"/>
        <v>NO</v>
      </c>
      <c r="B16" s="72" t="s">
        <v>340</v>
      </c>
      <c r="C16" s="97">
        <v>1589</v>
      </c>
      <c r="D16" s="97" t="s">
        <v>48</v>
      </c>
      <c r="E16" s="105">
        <v>6</v>
      </c>
      <c r="F16" s="53"/>
      <c r="G16" s="35"/>
      <c r="H16" s="35"/>
      <c r="I16" s="22"/>
      <c r="J16" s="22"/>
      <c r="K16" s="22"/>
      <c r="L16" s="22"/>
      <c r="M16" s="22"/>
      <c r="N16" s="43"/>
      <c r="O16" s="20">
        <f t="shared" si="1"/>
        <v>6</v>
      </c>
      <c r="P16" s="21">
        <f t="shared" si="2"/>
        <v>1</v>
      </c>
      <c r="Q16" s="21">
        <f t="shared" si="3"/>
        <v>6</v>
      </c>
      <c r="S16" s="28">
        <v>1862</v>
      </c>
      <c r="T16" s="7" t="s">
        <v>123</v>
      </c>
      <c r="U16" s="6">
        <f>SUMIF(C3:C56,"1862",Q3:Q56)</f>
        <v>0</v>
      </c>
      <c r="W16" s="12">
        <f>SUMIF(C3:C56,"1862",O3:O56)</f>
        <v>0</v>
      </c>
    </row>
    <row r="17" spans="1:23" ht="15.75" thickBot="1">
      <c r="A17" s="22" t="str">
        <f t="shared" si="0"/>
        <v>SI</v>
      </c>
      <c r="B17" s="113" t="s">
        <v>89</v>
      </c>
      <c r="C17" s="105">
        <v>1887</v>
      </c>
      <c r="D17" s="72" t="s">
        <v>56</v>
      </c>
      <c r="E17" s="105">
        <v>5</v>
      </c>
      <c r="F17" s="53">
        <v>20</v>
      </c>
      <c r="G17" s="35"/>
      <c r="H17" s="35"/>
      <c r="I17" s="22"/>
      <c r="J17" s="22"/>
      <c r="K17" s="22"/>
      <c r="L17" s="22"/>
      <c r="M17" s="22"/>
      <c r="N17" s="43"/>
      <c r="O17" s="20">
        <f t="shared" si="1"/>
        <v>25</v>
      </c>
      <c r="P17" s="21">
        <f t="shared" si="2"/>
        <v>2</v>
      </c>
      <c r="Q17" s="21">
        <f t="shared" si="3"/>
        <v>25</v>
      </c>
      <c r="S17" s="28">
        <v>1886</v>
      </c>
      <c r="T17" s="7" t="s">
        <v>52</v>
      </c>
      <c r="U17" s="6">
        <f>SUMIF(C3:C56,"1886",Q3:Q56)</f>
        <v>28</v>
      </c>
      <c r="W17" s="12">
        <f>SUMIF(C3:C56,"1886",O3:O56)</f>
        <v>28</v>
      </c>
    </row>
    <row r="18" spans="1:23" ht="16.5" thickBot="1">
      <c r="A18" s="22" t="str">
        <f t="shared" si="0"/>
        <v>NO</v>
      </c>
      <c r="B18" s="182" t="s">
        <v>349</v>
      </c>
      <c r="C18" s="224">
        <v>1174</v>
      </c>
      <c r="D18" s="223" t="s">
        <v>66</v>
      </c>
      <c r="E18" s="176">
        <v>5</v>
      </c>
      <c r="F18" s="54"/>
      <c r="G18" s="36"/>
      <c r="H18" s="36"/>
      <c r="I18" s="60"/>
      <c r="J18" s="60"/>
      <c r="K18" s="60"/>
      <c r="L18" s="60"/>
      <c r="M18" s="60"/>
      <c r="N18" s="49"/>
      <c r="O18" s="20">
        <f t="shared" si="1"/>
        <v>5</v>
      </c>
      <c r="P18" s="21">
        <f t="shared" si="2"/>
        <v>1</v>
      </c>
      <c r="Q18" s="21">
        <f t="shared" si="3"/>
        <v>5</v>
      </c>
      <c r="S18" s="28">
        <v>1755</v>
      </c>
      <c r="T18" s="7" t="s">
        <v>53</v>
      </c>
      <c r="U18" s="6">
        <f>SUMIF(C3:C56,"1755",Q3:Q56)</f>
        <v>0</v>
      </c>
      <c r="W18" s="12">
        <f>SUMIF(C3:C56,"1755",O3:O56)</f>
        <v>0</v>
      </c>
    </row>
    <row r="19" spans="1:23" ht="15.75" thickBot="1">
      <c r="A19" s="22" t="str">
        <f t="shared" si="0"/>
        <v>SI</v>
      </c>
      <c r="B19" s="72" t="s">
        <v>94</v>
      </c>
      <c r="C19" s="105">
        <v>1887</v>
      </c>
      <c r="D19" s="72" t="s">
        <v>56</v>
      </c>
      <c r="E19" s="105">
        <v>5</v>
      </c>
      <c r="F19" s="53">
        <v>30</v>
      </c>
      <c r="G19" s="35"/>
      <c r="H19" s="35"/>
      <c r="I19" s="22"/>
      <c r="J19" s="22"/>
      <c r="K19" s="22"/>
      <c r="L19" s="22"/>
      <c r="M19" s="22"/>
      <c r="N19" s="43"/>
      <c r="O19" s="20">
        <f t="shared" si="1"/>
        <v>35</v>
      </c>
      <c r="P19" s="21">
        <f t="shared" si="2"/>
        <v>2</v>
      </c>
      <c r="Q19" s="21">
        <f t="shared" si="3"/>
        <v>35</v>
      </c>
      <c r="S19" s="28">
        <v>1889</v>
      </c>
      <c r="T19" s="7" t="s">
        <v>196</v>
      </c>
      <c r="U19" s="6">
        <f>SUMIF(C3:C56,"1889",Q3:Q56)</f>
        <v>0</v>
      </c>
      <c r="W19" s="12">
        <f>SUMIF(C3:C56,"1889",O3:O56)</f>
        <v>0</v>
      </c>
    </row>
    <row r="20" spans="1:23" ht="15.75" thickBot="1">
      <c r="A20" s="22" t="str">
        <f t="shared" si="0"/>
        <v>SI</v>
      </c>
      <c r="B20" s="72" t="s">
        <v>341</v>
      </c>
      <c r="C20" s="105">
        <v>1174</v>
      </c>
      <c r="D20" s="72" t="s">
        <v>66</v>
      </c>
      <c r="E20" s="105">
        <v>5</v>
      </c>
      <c r="F20" s="54">
        <v>15</v>
      </c>
      <c r="G20" s="36"/>
      <c r="H20" s="36"/>
      <c r="I20" s="60"/>
      <c r="J20" s="60"/>
      <c r="K20" s="60"/>
      <c r="L20" s="60"/>
      <c r="M20" s="60"/>
      <c r="N20" s="49"/>
      <c r="O20" s="20">
        <f t="shared" si="1"/>
        <v>20</v>
      </c>
      <c r="P20" s="21">
        <f t="shared" si="2"/>
        <v>2</v>
      </c>
      <c r="Q20" s="21">
        <f t="shared" si="3"/>
        <v>20</v>
      </c>
      <c r="S20" s="28">
        <v>1298</v>
      </c>
      <c r="T20" s="7" t="s">
        <v>55</v>
      </c>
      <c r="U20" s="6">
        <f>SUMIF(C3:C56,"1298",Q3:Q56)</f>
        <v>299</v>
      </c>
      <c r="W20" s="12">
        <f>SUMIF(C3:C56,"1298",O3:O56)</f>
        <v>299</v>
      </c>
    </row>
    <row r="21" spans="1:23" ht="15.75" thickBot="1">
      <c r="A21" s="22" t="str">
        <f t="shared" si="0"/>
        <v>SI</v>
      </c>
      <c r="B21" s="72" t="s">
        <v>105</v>
      </c>
      <c r="C21" s="105">
        <v>1887</v>
      </c>
      <c r="D21" s="72" t="s">
        <v>56</v>
      </c>
      <c r="E21" s="105">
        <v>5</v>
      </c>
      <c r="F21" s="53">
        <v>5</v>
      </c>
      <c r="G21" s="35"/>
      <c r="H21" s="35"/>
      <c r="I21" s="22"/>
      <c r="J21" s="22"/>
      <c r="K21" s="22"/>
      <c r="L21" s="22"/>
      <c r="M21" s="22"/>
      <c r="N21" s="43"/>
      <c r="O21" s="20">
        <f t="shared" si="1"/>
        <v>10</v>
      </c>
      <c r="P21" s="21">
        <f t="shared" si="2"/>
        <v>2</v>
      </c>
      <c r="Q21" s="21">
        <f t="shared" si="3"/>
        <v>10</v>
      </c>
      <c r="S21" s="28">
        <v>1887</v>
      </c>
      <c r="T21" s="7" t="s">
        <v>56</v>
      </c>
      <c r="U21" s="6">
        <f>SUMIF(C3:C56,"1887",Q3:Q56)</f>
        <v>80</v>
      </c>
      <c r="W21" s="12">
        <f>SUMIF(C3:C56,"1887",O3:O56)</f>
        <v>80</v>
      </c>
    </row>
    <row r="22" spans="1:23" ht="16.5" thickBot="1">
      <c r="A22" s="22" t="str">
        <f t="shared" si="0"/>
        <v>NO</v>
      </c>
      <c r="B22" s="182" t="s">
        <v>350</v>
      </c>
      <c r="C22" s="105">
        <v>1843</v>
      </c>
      <c r="D22" s="72" t="s">
        <v>50</v>
      </c>
      <c r="E22" s="176">
        <v>5</v>
      </c>
      <c r="F22" s="53"/>
      <c r="G22" s="35"/>
      <c r="H22" s="35"/>
      <c r="I22" s="22"/>
      <c r="J22" s="22"/>
      <c r="K22" s="22"/>
      <c r="L22" s="22"/>
      <c r="M22" s="22"/>
      <c r="N22" s="43"/>
      <c r="O22" s="20">
        <f t="shared" si="1"/>
        <v>5</v>
      </c>
      <c r="P22" s="21">
        <f t="shared" si="2"/>
        <v>1</v>
      </c>
      <c r="Q22" s="21">
        <f t="shared" si="3"/>
        <v>5</v>
      </c>
      <c r="S22" s="82">
        <v>1930</v>
      </c>
      <c r="T22" s="98" t="s">
        <v>73</v>
      </c>
      <c r="U22" s="6">
        <f>SUMIF(C3:C50,"1930",Q3:Q50)</f>
        <v>0</v>
      </c>
      <c r="W22" s="12">
        <f>SUMIF(A3:A49,"1930",O3:O50)</f>
        <v>0</v>
      </c>
    </row>
    <row r="23" spans="1:23" ht="15.75" thickBot="1">
      <c r="A23" s="22" t="str">
        <f t="shared" si="0"/>
        <v>SI</v>
      </c>
      <c r="B23" s="72" t="s">
        <v>113</v>
      </c>
      <c r="C23" s="105">
        <v>2027</v>
      </c>
      <c r="D23" s="72" t="s">
        <v>86</v>
      </c>
      <c r="E23" s="105">
        <v>5</v>
      </c>
      <c r="F23" s="53">
        <v>12</v>
      </c>
      <c r="G23" s="35"/>
      <c r="H23" s="35"/>
      <c r="I23" s="22"/>
      <c r="J23" s="22"/>
      <c r="K23" s="22"/>
      <c r="L23" s="22"/>
      <c r="M23" s="22"/>
      <c r="N23" s="43"/>
      <c r="O23" s="20">
        <f t="shared" si="1"/>
        <v>17</v>
      </c>
      <c r="P23" s="21">
        <f t="shared" si="2"/>
        <v>2</v>
      </c>
      <c r="Q23" s="21">
        <f t="shared" si="3"/>
        <v>17</v>
      </c>
      <c r="S23" s="28">
        <v>1756</v>
      </c>
      <c r="T23" s="7" t="s">
        <v>57</v>
      </c>
      <c r="U23" s="6">
        <f>SUMIF(C3:C56,"1756",Q3:Q56)</f>
        <v>0</v>
      </c>
      <c r="W23" s="12">
        <f>SUMIF(C3:C56,"1756",O3:O56)</f>
        <v>0</v>
      </c>
    </row>
    <row r="24" spans="1:23" ht="16.5" thickBot="1">
      <c r="A24" s="22" t="str">
        <f t="shared" si="0"/>
        <v>NO</v>
      </c>
      <c r="B24" s="182" t="s">
        <v>191</v>
      </c>
      <c r="C24" s="105">
        <v>1843</v>
      </c>
      <c r="D24" s="72" t="s">
        <v>50</v>
      </c>
      <c r="E24" s="105">
        <v>5</v>
      </c>
      <c r="F24" s="53"/>
      <c r="G24" s="35"/>
      <c r="H24" s="35"/>
      <c r="I24" s="22"/>
      <c r="J24" s="22"/>
      <c r="K24" s="22"/>
      <c r="L24" s="22"/>
      <c r="M24" s="22"/>
      <c r="N24" s="43"/>
      <c r="O24" s="20">
        <f t="shared" si="1"/>
        <v>5</v>
      </c>
      <c r="P24" s="21">
        <f t="shared" si="2"/>
        <v>1</v>
      </c>
      <c r="Q24" s="21">
        <f t="shared" si="3"/>
        <v>5</v>
      </c>
      <c r="S24" s="28">
        <v>1177</v>
      </c>
      <c r="T24" s="7" t="s">
        <v>58</v>
      </c>
      <c r="U24" s="6">
        <f>SUMIF(C3:C56,"1177",Q3:Q56)</f>
        <v>0</v>
      </c>
      <c r="W24" s="12">
        <f>SUMIF(C3:C56,"1177",O3:O56)</f>
        <v>0</v>
      </c>
    </row>
    <row r="25" spans="1:23" ht="16.5" thickBot="1">
      <c r="A25" s="22" t="str">
        <f t="shared" si="0"/>
        <v>NO</v>
      </c>
      <c r="B25" s="182" t="s">
        <v>348</v>
      </c>
      <c r="C25" s="72">
        <v>1590</v>
      </c>
      <c r="D25" s="72" t="s">
        <v>49</v>
      </c>
      <c r="E25" s="105">
        <v>5</v>
      </c>
      <c r="F25" s="54"/>
      <c r="G25" s="36"/>
      <c r="H25" s="36"/>
      <c r="I25" s="60"/>
      <c r="J25" s="60"/>
      <c r="K25" s="60"/>
      <c r="L25" s="60"/>
      <c r="M25" s="60"/>
      <c r="N25" s="49"/>
      <c r="O25" s="20">
        <f t="shared" si="1"/>
        <v>5</v>
      </c>
      <c r="P25" s="21">
        <f t="shared" si="2"/>
        <v>1</v>
      </c>
      <c r="Q25" s="21">
        <f t="shared" si="3"/>
        <v>5</v>
      </c>
      <c r="S25" s="28">
        <v>1266</v>
      </c>
      <c r="T25" s="7" t="s">
        <v>59</v>
      </c>
      <c r="U25" s="6">
        <f>SUMIF(C3:C56,"1266",Q3:Q56)</f>
        <v>0</v>
      </c>
      <c r="W25" s="12">
        <f>SUMIF(C3:C56,"1266",O3:O56)</f>
        <v>0</v>
      </c>
    </row>
    <row r="26" spans="1:23" ht="15.75" thickBot="1">
      <c r="A26" s="22" t="str">
        <f t="shared" si="0"/>
        <v>SI</v>
      </c>
      <c r="B26" s="72" t="s">
        <v>346</v>
      </c>
      <c r="C26" s="105">
        <v>2027</v>
      </c>
      <c r="D26" s="72" t="s">
        <v>86</v>
      </c>
      <c r="E26" s="105">
        <v>5</v>
      </c>
      <c r="F26" s="53">
        <v>5</v>
      </c>
      <c r="G26" s="35"/>
      <c r="H26" s="35"/>
      <c r="I26" s="22"/>
      <c r="J26" s="22"/>
      <c r="K26" s="22"/>
      <c r="L26" s="22"/>
      <c r="M26" s="22"/>
      <c r="N26" s="43"/>
      <c r="O26" s="20">
        <f t="shared" si="1"/>
        <v>10</v>
      </c>
      <c r="P26" s="21">
        <f t="shared" si="2"/>
        <v>2</v>
      </c>
      <c r="Q26" s="21">
        <f t="shared" si="3"/>
        <v>10</v>
      </c>
      <c r="S26" s="105">
        <v>2144</v>
      </c>
      <c r="T26" s="72" t="s">
        <v>205</v>
      </c>
      <c r="U26" s="6">
        <f>SUMIF(C3:C56,"2144",Q3:Q56)</f>
        <v>0</v>
      </c>
      <c r="W26" s="12">
        <f>SUMIF(C3:C56,"2144",O3:O56)</f>
        <v>0</v>
      </c>
    </row>
    <row r="27" spans="1:23" ht="16.5" thickBot="1">
      <c r="A27" s="22" t="str">
        <f t="shared" si="0"/>
        <v>SI</v>
      </c>
      <c r="B27" s="72" t="s">
        <v>342</v>
      </c>
      <c r="C27" s="105">
        <v>1298</v>
      </c>
      <c r="D27" s="72" t="s">
        <v>77</v>
      </c>
      <c r="E27" s="105">
        <v>5</v>
      </c>
      <c r="F27" s="53">
        <v>7</v>
      </c>
      <c r="G27" s="35"/>
      <c r="H27" s="35"/>
      <c r="I27" s="22"/>
      <c r="J27" s="22"/>
      <c r="K27" s="22"/>
      <c r="L27" s="22"/>
      <c r="M27" s="22"/>
      <c r="N27" s="43"/>
      <c r="O27" s="20">
        <f t="shared" si="1"/>
        <v>12</v>
      </c>
      <c r="P27" s="21">
        <f t="shared" si="2"/>
        <v>2</v>
      </c>
      <c r="Q27" s="21">
        <f t="shared" si="3"/>
        <v>12</v>
      </c>
      <c r="S27" s="2">
        <v>1760</v>
      </c>
      <c r="T27" s="5" t="s">
        <v>61</v>
      </c>
      <c r="U27" s="6">
        <f>SUMIF(C3:C56,"1760",Q3:Q56)</f>
        <v>0</v>
      </c>
      <c r="W27" s="12">
        <f>SUMIF(C3:C56,"1760",O3:O56)</f>
        <v>0</v>
      </c>
    </row>
    <row r="28" spans="1:23" ht="15.75" thickBot="1">
      <c r="A28" s="22" t="str">
        <f t="shared" si="0"/>
        <v>NO</v>
      </c>
      <c r="B28" s="72" t="s">
        <v>343</v>
      </c>
      <c r="C28" s="72">
        <v>1589</v>
      </c>
      <c r="D28" s="72" t="s">
        <v>48</v>
      </c>
      <c r="E28" s="105">
        <v>5</v>
      </c>
      <c r="F28" s="54"/>
      <c r="G28" s="36"/>
      <c r="H28" s="36"/>
      <c r="I28" s="60"/>
      <c r="J28" s="60"/>
      <c r="K28" s="60"/>
      <c r="L28" s="60"/>
      <c r="M28" s="60"/>
      <c r="N28" s="49"/>
      <c r="O28" s="20">
        <f t="shared" si="1"/>
        <v>5</v>
      </c>
      <c r="P28" s="21">
        <f t="shared" si="2"/>
        <v>1</v>
      </c>
      <c r="Q28" s="21">
        <f t="shared" si="3"/>
        <v>5</v>
      </c>
      <c r="S28" s="28">
        <v>1988</v>
      </c>
      <c r="T28" s="7" t="s">
        <v>117</v>
      </c>
      <c r="U28" s="6">
        <f>SUMIF(C3:C51,"1988",Q3:Q51)</f>
        <v>0</v>
      </c>
      <c r="W28" s="12">
        <f>SUMIF(C3:C56,"1988",O3:O56)</f>
        <v>0</v>
      </c>
    </row>
    <row r="29" spans="1:23" ht="15.75" thickBot="1">
      <c r="A29" s="22" t="str">
        <f t="shared" si="0"/>
        <v>SI</v>
      </c>
      <c r="B29" s="72" t="s">
        <v>344</v>
      </c>
      <c r="C29" s="105">
        <v>1887</v>
      </c>
      <c r="D29" s="72" t="s">
        <v>56</v>
      </c>
      <c r="E29" s="105">
        <v>5</v>
      </c>
      <c r="F29" s="53">
        <v>5</v>
      </c>
      <c r="G29" s="35"/>
      <c r="H29" s="35"/>
      <c r="I29" s="22"/>
      <c r="J29" s="22"/>
      <c r="K29" s="22"/>
      <c r="L29" s="22"/>
      <c r="M29" s="22"/>
      <c r="N29" s="43"/>
      <c r="O29" s="20">
        <f t="shared" si="1"/>
        <v>10</v>
      </c>
      <c r="P29" s="21">
        <f t="shared" si="2"/>
        <v>2</v>
      </c>
      <c r="Q29" s="21">
        <f t="shared" si="3"/>
        <v>10</v>
      </c>
      <c r="S29" s="28">
        <v>1731</v>
      </c>
      <c r="T29" s="7" t="s">
        <v>67</v>
      </c>
      <c r="U29" s="6">
        <f>SUMIF(C3:C58,"1731",Q3:Q58)</f>
        <v>0</v>
      </c>
      <c r="W29" s="12">
        <f>SUMIF(C3:C56,"1731",O3:O56)</f>
        <v>0</v>
      </c>
    </row>
    <row r="30" spans="1:23" ht="15.75" thickBot="1">
      <c r="A30" s="22" t="str">
        <f t="shared" si="0"/>
        <v>NO</v>
      </c>
      <c r="B30" s="72" t="s">
        <v>345</v>
      </c>
      <c r="C30" s="72">
        <v>1589</v>
      </c>
      <c r="D30" s="72" t="s">
        <v>48</v>
      </c>
      <c r="E30" s="105">
        <v>5</v>
      </c>
      <c r="F30" s="54"/>
      <c r="G30" s="36"/>
      <c r="H30" s="36"/>
      <c r="I30" s="60"/>
      <c r="J30" s="60"/>
      <c r="K30" s="60"/>
      <c r="L30" s="60"/>
      <c r="M30" s="60"/>
      <c r="N30" s="49"/>
      <c r="O30" s="20">
        <f t="shared" si="1"/>
        <v>5</v>
      </c>
      <c r="P30" s="21">
        <f t="shared" si="2"/>
        <v>1</v>
      </c>
      <c r="Q30" s="21">
        <f t="shared" si="3"/>
        <v>5</v>
      </c>
      <c r="S30" s="28">
        <v>1773</v>
      </c>
      <c r="T30" s="7" t="s">
        <v>68</v>
      </c>
      <c r="U30" s="6">
        <f>SUMIF(C3:C59,"1773",Q3:Q59)</f>
        <v>90</v>
      </c>
      <c r="W30" s="12">
        <f>SUMIF(C3:C56,"1773",O3:O56)</f>
        <v>90</v>
      </c>
    </row>
    <row r="31" spans="1:23" ht="15.75" thickBot="1">
      <c r="A31" s="22" t="str">
        <f t="shared" si="0"/>
        <v>SI</v>
      </c>
      <c r="B31" s="72" t="s">
        <v>347</v>
      </c>
      <c r="C31" s="97">
        <v>1317</v>
      </c>
      <c r="D31" s="97" t="s">
        <v>51</v>
      </c>
      <c r="E31" s="105">
        <v>5</v>
      </c>
      <c r="F31" s="53">
        <v>5</v>
      </c>
      <c r="G31" s="35"/>
      <c r="H31" s="35"/>
      <c r="I31" s="22"/>
      <c r="J31" s="22"/>
      <c r="K31" s="22"/>
      <c r="L31" s="22"/>
      <c r="M31" s="22"/>
      <c r="N31" s="43"/>
      <c r="O31" s="20">
        <f t="shared" si="1"/>
        <v>10</v>
      </c>
      <c r="P31" s="21">
        <f t="shared" si="2"/>
        <v>2</v>
      </c>
      <c r="Q31" s="21">
        <f t="shared" si="3"/>
        <v>10</v>
      </c>
      <c r="S31" s="28">
        <v>1347</v>
      </c>
      <c r="T31" s="7" t="s">
        <v>70</v>
      </c>
      <c r="U31" s="6">
        <f>SUMIF(C3:C60,"1347",Q3:Q60)</f>
        <v>0</v>
      </c>
      <c r="W31" s="12">
        <f>SUMIF(C3:C57,"1347",O3:O57)</f>
        <v>0</v>
      </c>
    </row>
    <row r="32" spans="1:23" ht="15.75" thickBot="1">
      <c r="A32" s="22" t="str">
        <f t="shared" si="0"/>
        <v>NO</v>
      </c>
      <c r="B32" s="113" t="s">
        <v>351</v>
      </c>
      <c r="C32" s="109">
        <v>1180</v>
      </c>
      <c r="D32" s="97" t="s">
        <v>85</v>
      </c>
      <c r="E32" s="105">
        <v>5</v>
      </c>
      <c r="F32" s="53"/>
      <c r="G32" s="35"/>
      <c r="H32" s="35"/>
      <c r="I32" s="22"/>
      <c r="J32" s="22"/>
      <c r="K32" s="22"/>
      <c r="L32" s="22"/>
      <c r="M32" s="22"/>
      <c r="N32" s="43"/>
      <c r="O32" s="20">
        <f t="shared" si="1"/>
        <v>5</v>
      </c>
      <c r="P32" s="21">
        <f t="shared" si="2"/>
        <v>1</v>
      </c>
      <c r="Q32" s="21">
        <f t="shared" si="3"/>
        <v>5</v>
      </c>
      <c r="S32" s="28">
        <v>1880</v>
      </c>
      <c r="T32" s="7" t="s">
        <v>72</v>
      </c>
      <c r="U32" s="6">
        <f>SUMIF(C3:C61,"1880",Q3:Q61)</f>
        <v>0</v>
      </c>
      <c r="W32" s="12">
        <f>SUMIF(C3:C58,"1880",O3:O58)</f>
        <v>0</v>
      </c>
    </row>
    <row r="33" spans="1:23" ht="16.5" thickBot="1">
      <c r="A33" s="22" t="str">
        <f t="shared" si="0"/>
        <v>NO</v>
      </c>
      <c r="B33" s="204" t="s">
        <v>470</v>
      </c>
      <c r="C33" s="105">
        <v>48</v>
      </c>
      <c r="D33" s="72" t="s">
        <v>121</v>
      </c>
      <c r="E33" s="176"/>
      <c r="F33" s="53">
        <v>6</v>
      </c>
      <c r="G33" s="35"/>
      <c r="H33" s="35"/>
      <c r="I33" s="22"/>
      <c r="J33" s="22"/>
      <c r="K33" s="22"/>
      <c r="L33" s="22"/>
      <c r="M33" s="22"/>
      <c r="N33" s="43"/>
      <c r="O33" s="20">
        <f t="shared" si="1"/>
        <v>6</v>
      </c>
      <c r="P33" s="21">
        <f t="shared" si="2"/>
        <v>1</v>
      </c>
      <c r="Q33" s="21">
        <f t="shared" si="3"/>
        <v>6</v>
      </c>
      <c r="S33" s="28">
        <v>1415</v>
      </c>
      <c r="T33" s="7" t="s">
        <v>112</v>
      </c>
      <c r="U33" s="6">
        <f>SUMIF(C4:C62,"1415",Q4:Q62)</f>
        <v>0</v>
      </c>
      <c r="W33" s="12">
        <f>SUMIF(C3:C59,"1451",O3:O59)</f>
        <v>0</v>
      </c>
    </row>
    <row r="34" spans="1:23" ht="16.5" thickBot="1">
      <c r="A34" s="22" t="str">
        <f t="shared" si="0"/>
        <v>NO</v>
      </c>
      <c r="B34" s="204" t="s">
        <v>471</v>
      </c>
      <c r="C34" s="105">
        <v>1180</v>
      </c>
      <c r="D34" s="72" t="s">
        <v>85</v>
      </c>
      <c r="E34" s="176"/>
      <c r="F34" s="53">
        <v>5</v>
      </c>
      <c r="G34" s="35"/>
      <c r="H34" s="35"/>
      <c r="I34" s="22"/>
      <c r="J34" s="22"/>
      <c r="K34" s="22"/>
      <c r="L34" s="22"/>
      <c r="M34" s="22"/>
      <c r="N34" s="43"/>
      <c r="O34" s="20">
        <f t="shared" si="1"/>
        <v>5</v>
      </c>
      <c r="P34" s="21">
        <f t="shared" si="2"/>
        <v>1</v>
      </c>
      <c r="Q34" s="21">
        <f t="shared" si="3"/>
        <v>5</v>
      </c>
      <c r="S34" s="28">
        <v>2027</v>
      </c>
      <c r="T34" s="7" t="s">
        <v>86</v>
      </c>
      <c r="U34" s="6">
        <f>SUMIF(C3:C66,"2027",Q3:Q66)</f>
        <v>37</v>
      </c>
      <c r="W34" s="12">
        <f>SUMIF(C3:C60,"2027",O3:O60)</f>
        <v>37</v>
      </c>
    </row>
    <row r="35" spans="1:23" ht="15.75" thickBot="1">
      <c r="A35" s="22" t="str">
        <f t="shared" si="0"/>
        <v>NO</v>
      </c>
      <c r="B35" s="72" t="s">
        <v>472</v>
      </c>
      <c r="C35" s="105">
        <v>1843</v>
      </c>
      <c r="D35" s="72" t="s">
        <v>50</v>
      </c>
      <c r="E35" s="105"/>
      <c r="F35" s="53">
        <v>5</v>
      </c>
      <c r="G35" s="35"/>
      <c r="H35" s="35"/>
      <c r="I35" s="22"/>
      <c r="J35" s="22"/>
      <c r="K35" s="22"/>
      <c r="L35" s="22"/>
      <c r="M35" s="22"/>
      <c r="N35" s="43"/>
      <c r="O35" s="20">
        <f aca="true" t="shared" si="4" ref="O35:O56">IF(P35&gt;8,(LARGE(E35:N35,1)+LARGE(E35:N35,2)+LARGE(E35:N35,3)+LARGE(E35:N35,4)+LARGE(E35:N35,5)+LARGE(E35:N35,6)+LARGE(E35:N35,7)+LARGE(E35:N35,8)+LARGE(E35:N35,9)),(SUM(E35:N35)))</f>
        <v>5</v>
      </c>
      <c r="P35" s="21">
        <f aca="true" t="shared" si="5" ref="P35:P56">COUNTA(E35:N35)</f>
        <v>1</v>
      </c>
      <c r="Q35" s="21">
        <f aca="true" t="shared" si="6" ref="Q35:Q56">IF(P35&gt;=0,O35,0)</f>
        <v>5</v>
      </c>
      <c r="S35" s="28">
        <v>1132</v>
      </c>
      <c r="T35" s="7" t="s">
        <v>114</v>
      </c>
      <c r="U35" s="6">
        <f>SUMIF(C3:C64,"1132",Q3:Q64)</f>
        <v>0</v>
      </c>
      <c r="W35" s="12">
        <f>SUMIF(C3:C61,"1864",O3:O61)</f>
        <v>0</v>
      </c>
    </row>
    <row r="36" spans="1:23" ht="16.5" thickBot="1">
      <c r="A36" s="22" t="str">
        <f t="shared" si="0"/>
        <v>NO</v>
      </c>
      <c r="B36" s="204" t="s">
        <v>473</v>
      </c>
      <c r="C36" s="105">
        <v>2027</v>
      </c>
      <c r="D36" s="72" t="s">
        <v>86</v>
      </c>
      <c r="E36" s="176"/>
      <c r="F36" s="53">
        <v>5</v>
      </c>
      <c r="G36" s="35"/>
      <c r="H36" s="35"/>
      <c r="I36" s="22"/>
      <c r="J36" s="22"/>
      <c r="K36" s="22"/>
      <c r="L36" s="22"/>
      <c r="M36" s="22"/>
      <c r="N36" s="43"/>
      <c r="O36" s="20">
        <f t="shared" si="4"/>
        <v>5</v>
      </c>
      <c r="P36" s="21">
        <f t="shared" si="5"/>
        <v>1</v>
      </c>
      <c r="Q36" s="21">
        <f t="shared" si="6"/>
        <v>5</v>
      </c>
      <c r="S36" s="28">
        <v>1864</v>
      </c>
      <c r="T36" s="7" t="s">
        <v>97</v>
      </c>
      <c r="U36" s="6">
        <f>SUMIF(C3:C65,"1864",Q3:Q65)</f>
        <v>0</v>
      </c>
      <c r="W36" s="12">
        <f>SUMIF(C3:C70,"1132",O3:O70)</f>
        <v>0</v>
      </c>
    </row>
    <row r="37" spans="1:23" ht="16.5" thickBot="1">
      <c r="A37" s="22" t="str">
        <f t="shared" si="0"/>
        <v>NO</v>
      </c>
      <c r="B37" s="182" t="s">
        <v>474</v>
      </c>
      <c r="C37" s="224">
        <v>2072</v>
      </c>
      <c r="D37" s="223" t="s">
        <v>458</v>
      </c>
      <c r="E37" s="176"/>
      <c r="F37" s="53">
        <v>5</v>
      </c>
      <c r="G37" s="35"/>
      <c r="H37" s="35"/>
      <c r="I37" s="22"/>
      <c r="J37" s="22"/>
      <c r="K37" s="22"/>
      <c r="L37" s="22"/>
      <c r="M37" s="22"/>
      <c r="N37" s="43"/>
      <c r="O37" s="20">
        <f t="shared" si="4"/>
        <v>5</v>
      </c>
      <c r="P37" s="21">
        <f t="shared" si="5"/>
        <v>1</v>
      </c>
      <c r="Q37" s="21">
        <f t="shared" si="6"/>
        <v>5</v>
      </c>
      <c r="S37" s="28">
        <v>2029</v>
      </c>
      <c r="T37" s="7" t="s">
        <v>93</v>
      </c>
      <c r="U37" s="6">
        <f>SUMIF(C3:C79,"2029",Q3:Q79)</f>
        <v>0</v>
      </c>
      <c r="W37" s="12">
        <f>SUMIF(C19:C72,"2029",O19:O72)</f>
        <v>0</v>
      </c>
    </row>
    <row r="38" spans="1:23" ht="15.75" thickBot="1">
      <c r="A38" s="22" t="str">
        <f t="shared" si="0"/>
        <v>NO</v>
      </c>
      <c r="B38" s="72" t="s">
        <v>475</v>
      </c>
      <c r="C38" s="105">
        <v>48</v>
      </c>
      <c r="D38" s="72" t="s">
        <v>121</v>
      </c>
      <c r="E38" s="105"/>
      <c r="F38" s="53">
        <v>5</v>
      </c>
      <c r="G38" s="35"/>
      <c r="H38" s="35"/>
      <c r="I38" s="35"/>
      <c r="J38" s="35"/>
      <c r="K38" s="35"/>
      <c r="L38" s="35"/>
      <c r="M38" s="35"/>
      <c r="N38" s="35"/>
      <c r="O38" s="20">
        <f t="shared" si="4"/>
        <v>5</v>
      </c>
      <c r="P38" s="21">
        <f t="shared" si="5"/>
        <v>1</v>
      </c>
      <c r="Q38" s="21">
        <f t="shared" si="6"/>
        <v>5</v>
      </c>
      <c r="S38" s="28">
        <v>2069</v>
      </c>
      <c r="T38" s="7" t="s">
        <v>100</v>
      </c>
      <c r="U38" s="6">
        <f>SUMIF(C3:C63,"2069",Q3:Q63)</f>
        <v>0</v>
      </c>
      <c r="W38" s="12">
        <f>SUMIF(C20:C73,"2069",O20:O73)</f>
        <v>0</v>
      </c>
    </row>
    <row r="39" spans="1:23" ht="16.5" thickBot="1">
      <c r="A39" s="22" t="str">
        <f t="shared" si="0"/>
        <v>NO</v>
      </c>
      <c r="B39" s="182" t="s">
        <v>476</v>
      </c>
      <c r="C39" s="105">
        <v>1298</v>
      </c>
      <c r="D39" s="72" t="s">
        <v>77</v>
      </c>
      <c r="E39" s="176"/>
      <c r="F39" s="53">
        <v>5</v>
      </c>
      <c r="G39" s="35"/>
      <c r="H39" s="35"/>
      <c r="I39" s="35"/>
      <c r="J39" s="35"/>
      <c r="K39" s="35"/>
      <c r="L39" s="35"/>
      <c r="M39" s="35"/>
      <c r="N39" s="35"/>
      <c r="O39" s="20">
        <f t="shared" si="4"/>
        <v>5</v>
      </c>
      <c r="P39" s="21">
        <f t="shared" si="5"/>
        <v>1</v>
      </c>
      <c r="Q39" s="21">
        <f t="shared" si="6"/>
        <v>5</v>
      </c>
      <c r="S39" s="28">
        <v>2057</v>
      </c>
      <c r="T39" s="7" t="s">
        <v>101</v>
      </c>
      <c r="U39" s="6">
        <f>SUMIF(C3:C64,"2057",Q3:Q64)</f>
        <v>0</v>
      </c>
      <c r="W39" s="12">
        <f>SUMIF(C3:C74,"2057",O3:O74)</f>
        <v>0</v>
      </c>
    </row>
    <row r="40" spans="1:23" ht="15.75" thickBot="1">
      <c r="A40" s="22" t="str">
        <f t="shared" si="0"/>
        <v>NO</v>
      </c>
      <c r="B40" s="72" t="s">
        <v>477</v>
      </c>
      <c r="C40" s="105">
        <v>2027</v>
      </c>
      <c r="D40" s="72" t="s">
        <v>86</v>
      </c>
      <c r="E40" s="105"/>
      <c r="F40" s="53">
        <v>5</v>
      </c>
      <c r="G40" s="35"/>
      <c r="H40" s="35"/>
      <c r="I40" s="35"/>
      <c r="J40" s="35"/>
      <c r="K40" s="35"/>
      <c r="L40" s="35"/>
      <c r="M40" s="35"/>
      <c r="N40" s="35"/>
      <c r="O40" s="20">
        <f t="shared" si="4"/>
        <v>5</v>
      </c>
      <c r="P40" s="21">
        <f t="shared" si="5"/>
        <v>1</v>
      </c>
      <c r="Q40" s="21">
        <f t="shared" si="6"/>
        <v>5</v>
      </c>
      <c r="S40" s="28">
        <v>1965</v>
      </c>
      <c r="T40" s="7" t="s">
        <v>98</v>
      </c>
      <c r="U40" s="6">
        <f>SUMIF(C3:C65,"1965",Q3:Q65)</f>
        <v>0</v>
      </c>
      <c r="W40" s="12">
        <f>SUMIF(C22:C75,"1965",O22:O75)</f>
        <v>0</v>
      </c>
    </row>
    <row r="41" spans="1:23" ht="16.5" thickBot="1">
      <c r="A41" s="22" t="str">
        <f t="shared" si="0"/>
        <v>NO</v>
      </c>
      <c r="B41" s="72" t="s">
        <v>478</v>
      </c>
      <c r="C41" s="224">
        <v>2072</v>
      </c>
      <c r="D41" s="223" t="s">
        <v>458</v>
      </c>
      <c r="E41" s="105"/>
      <c r="F41" s="53">
        <v>5</v>
      </c>
      <c r="G41" s="35"/>
      <c r="H41" s="35"/>
      <c r="I41" s="35"/>
      <c r="J41" s="35"/>
      <c r="K41" s="35"/>
      <c r="L41" s="35"/>
      <c r="M41" s="35"/>
      <c r="N41" s="35"/>
      <c r="O41" s="20">
        <f t="shared" si="4"/>
        <v>5</v>
      </c>
      <c r="P41" s="21">
        <f t="shared" si="5"/>
        <v>1</v>
      </c>
      <c r="Q41" s="21">
        <f t="shared" si="6"/>
        <v>5</v>
      </c>
      <c r="S41" s="1">
        <v>2072</v>
      </c>
      <c r="T41" s="1" t="s">
        <v>458</v>
      </c>
      <c r="U41" s="6">
        <f>SUMIF(C3:C80,"2072",Q3:Q80)</f>
        <v>10</v>
      </c>
      <c r="W41" s="12">
        <f>SUMIF(C3:C76,"2072",O3:O76)</f>
        <v>10</v>
      </c>
    </row>
    <row r="42" spans="1:17" ht="15.75" thickBot="1">
      <c r="A42" s="22" t="str">
        <f t="shared" si="0"/>
        <v>NO</v>
      </c>
      <c r="B42" s="72" t="s">
        <v>479</v>
      </c>
      <c r="C42" s="105">
        <v>1115</v>
      </c>
      <c r="D42" s="72" t="s">
        <v>46</v>
      </c>
      <c r="E42" s="105"/>
      <c r="F42" s="53">
        <v>5</v>
      </c>
      <c r="G42" s="35"/>
      <c r="H42" s="35"/>
      <c r="I42" s="35"/>
      <c r="J42" s="35"/>
      <c r="K42" s="35"/>
      <c r="L42" s="35"/>
      <c r="M42" s="35"/>
      <c r="N42" s="35"/>
      <c r="O42" s="20">
        <f t="shared" si="4"/>
        <v>5</v>
      </c>
      <c r="P42" s="21">
        <f t="shared" si="5"/>
        <v>1</v>
      </c>
      <c r="Q42" s="21">
        <f t="shared" si="6"/>
        <v>5</v>
      </c>
    </row>
    <row r="43" spans="1:17" ht="15.75" thickBot="1">
      <c r="A43" s="22" t="str">
        <f t="shared" si="0"/>
        <v>NO</v>
      </c>
      <c r="B43" s="113"/>
      <c r="C43" s="105">
        <v>1115</v>
      </c>
      <c r="D43" s="72" t="s">
        <v>46</v>
      </c>
      <c r="E43" s="105"/>
      <c r="F43" s="54"/>
      <c r="G43" s="36"/>
      <c r="H43" s="36"/>
      <c r="I43" s="36"/>
      <c r="J43" s="36"/>
      <c r="K43" s="36"/>
      <c r="L43" s="36"/>
      <c r="M43" s="36"/>
      <c r="N43" s="36"/>
      <c r="O43" s="20">
        <f t="shared" si="4"/>
        <v>0</v>
      </c>
      <c r="P43" s="21">
        <f t="shared" si="5"/>
        <v>0</v>
      </c>
      <c r="Q43" s="21">
        <f t="shared" si="6"/>
        <v>0</v>
      </c>
    </row>
    <row r="44" spans="1:23" ht="15.75" thickBot="1">
      <c r="A44" s="22" t="str">
        <f t="shared" si="0"/>
        <v>NO</v>
      </c>
      <c r="B44" s="72"/>
      <c r="C44" s="105">
        <v>2144</v>
      </c>
      <c r="D44" s="72" t="s">
        <v>205</v>
      </c>
      <c r="E44" s="105"/>
      <c r="F44" s="53"/>
      <c r="G44" s="35"/>
      <c r="H44" s="35"/>
      <c r="I44" s="35"/>
      <c r="J44" s="35"/>
      <c r="K44" s="35"/>
      <c r="L44" s="35"/>
      <c r="M44" s="35"/>
      <c r="N44" s="35"/>
      <c r="O44" s="20">
        <f t="shared" si="4"/>
        <v>0</v>
      </c>
      <c r="P44" s="21">
        <f t="shared" si="5"/>
        <v>0</v>
      </c>
      <c r="Q44" s="21">
        <f t="shared" si="6"/>
        <v>0</v>
      </c>
      <c r="U44" s="50">
        <f>SUM(U3:U43)</f>
        <v>1204</v>
      </c>
      <c r="W44" s="39">
        <f>SUM(W3:W43)</f>
        <v>1204</v>
      </c>
    </row>
    <row r="45" spans="1:17" ht="16.5" thickBot="1">
      <c r="A45" s="22" t="str">
        <f t="shared" si="0"/>
        <v>NO</v>
      </c>
      <c r="B45" s="182"/>
      <c r="C45" s="109">
        <v>1115</v>
      </c>
      <c r="D45" s="97" t="s">
        <v>46</v>
      </c>
      <c r="E45" s="176"/>
      <c r="F45" s="53"/>
      <c r="G45" s="35"/>
      <c r="H45" s="35"/>
      <c r="I45" s="35"/>
      <c r="J45" s="35"/>
      <c r="K45" s="35"/>
      <c r="L45" s="35"/>
      <c r="M45" s="35"/>
      <c r="N45" s="35"/>
      <c r="O45" s="20">
        <f t="shared" si="4"/>
        <v>0</v>
      </c>
      <c r="P45" s="21">
        <f t="shared" si="5"/>
        <v>0</v>
      </c>
      <c r="Q45" s="21">
        <f t="shared" si="6"/>
        <v>0</v>
      </c>
    </row>
    <row r="46" spans="1:17" ht="16.5" thickBot="1">
      <c r="A46" s="22" t="str">
        <f aca="true" t="shared" si="7" ref="A46:A56">IF(P46&lt;2,"NO","SI")</f>
        <v>NO</v>
      </c>
      <c r="B46" s="182"/>
      <c r="C46" s="109">
        <v>2027</v>
      </c>
      <c r="D46" s="97" t="s">
        <v>86</v>
      </c>
      <c r="E46" s="176"/>
      <c r="F46" s="53"/>
      <c r="G46" s="35"/>
      <c r="H46" s="35"/>
      <c r="I46" s="35"/>
      <c r="J46" s="35"/>
      <c r="K46" s="35"/>
      <c r="L46" s="35"/>
      <c r="M46" s="35"/>
      <c r="N46" s="35"/>
      <c r="O46" s="20">
        <f t="shared" si="4"/>
        <v>0</v>
      </c>
      <c r="P46" s="21">
        <f t="shared" si="5"/>
        <v>0</v>
      </c>
      <c r="Q46" s="21">
        <f t="shared" si="6"/>
        <v>0</v>
      </c>
    </row>
    <row r="47" spans="1:17" ht="15.75" thickBot="1">
      <c r="A47" s="22" t="str">
        <f t="shared" si="7"/>
        <v>NO</v>
      </c>
      <c r="B47" s="72"/>
      <c r="C47" s="176">
        <v>1843</v>
      </c>
      <c r="D47" s="72" t="s">
        <v>50</v>
      </c>
      <c r="E47" s="105"/>
      <c r="F47" s="54"/>
      <c r="G47" s="36"/>
      <c r="H47" s="36"/>
      <c r="I47" s="36"/>
      <c r="J47" s="36"/>
      <c r="K47" s="36"/>
      <c r="L47" s="36"/>
      <c r="M47" s="36"/>
      <c r="N47" s="36"/>
      <c r="O47" s="20">
        <f t="shared" si="4"/>
        <v>0</v>
      </c>
      <c r="P47" s="21">
        <f t="shared" si="5"/>
        <v>0</v>
      </c>
      <c r="Q47" s="21">
        <f t="shared" si="6"/>
        <v>0</v>
      </c>
    </row>
    <row r="48" spans="1:17" ht="15.75" thickBot="1">
      <c r="A48" s="22" t="str">
        <f t="shared" si="7"/>
        <v>NO</v>
      </c>
      <c r="B48" s="72"/>
      <c r="C48" s="105">
        <v>1773</v>
      </c>
      <c r="D48" s="72" t="s">
        <v>68</v>
      </c>
      <c r="E48" s="105"/>
      <c r="F48" s="53"/>
      <c r="G48" s="35"/>
      <c r="H48" s="35"/>
      <c r="I48" s="35"/>
      <c r="J48" s="35"/>
      <c r="K48" s="35"/>
      <c r="L48" s="35"/>
      <c r="M48" s="35"/>
      <c r="N48" s="35"/>
      <c r="O48" s="20">
        <f t="shared" si="4"/>
        <v>0</v>
      </c>
      <c r="P48" s="21">
        <f t="shared" si="5"/>
        <v>0</v>
      </c>
      <c r="Q48" s="21">
        <f t="shared" si="6"/>
        <v>0</v>
      </c>
    </row>
    <row r="49" spans="1:17" ht="15.75" thickBot="1">
      <c r="A49" s="22" t="str">
        <f t="shared" si="7"/>
        <v>NO</v>
      </c>
      <c r="B49" s="72"/>
      <c r="C49" s="97">
        <v>1965</v>
      </c>
      <c r="D49" s="97" t="s">
        <v>98</v>
      </c>
      <c r="E49" s="105"/>
      <c r="F49" s="54"/>
      <c r="G49" s="36"/>
      <c r="H49" s="36"/>
      <c r="I49" s="36"/>
      <c r="J49" s="36"/>
      <c r="K49" s="36"/>
      <c r="L49" s="36"/>
      <c r="M49" s="36"/>
      <c r="N49" s="36"/>
      <c r="O49" s="20">
        <f t="shared" si="4"/>
        <v>0</v>
      </c>
      <c r="P49" s="21">
        <f t="shared" si="5"/>
        <v>0</v>
      </c>
      <c r="Q49" s="21">
        <f t="shared" si="6"/>
        <v>0</v>
      </c>
    </row>
    <row r="50" spans="1:17" ht="16.5" thickBot="1">
      <c r="A50" s="22" t="str">
        <f t="shared" si="7"/>
        <v>NO</v>
      </c>
      <c r="B50" s="204"/>
      <c r="C50" s="105">
        <v>2027</v>
      </c>
      <c r="D50" s="72" t="s">
        <v>86</v>
      </c>
      <c r="E50" s="176"/>
      <c r="F50" s="53"/>
      <c r="G50" s="35"/>
      <c r="H50" s="35"/>
      <c r="I50" s="35"/>
      <c r="J50" s="35"/>
      <c r="K50" s="35"/>
      <c r="L50" s="35"/>
      <c r="M50" s="35"/>
      <c r="N50" s="35"/>
      <c r="O50" s="20">
        <f t="shared" si="4"/>
        <v>0</v>
      </c>
      <c r="P50" s="21">
        <f t="shared" si="5"/>
        <v>0</v>
      </c>
      <c r="Q50" s="21">
        <f t="shared" si="6"/>
        <v>0</v>
      </c>
    </row>
    <row r="51" spans="1:17" ht="16.5" thickBot="1">
      <c r="A51" s="22" t="str">
        <f t="shared" si="7"/>
        <v>NO</v>
      </c>
      <c r="B51" s="182"/>
      <c r="C51" s="108">
        <v>1843</v>
      </c>
      <c r="D51" s="110" t="s">
        <v>50</v>
      </c>
      <c r="E51" s="176"/>
      <c r="F51" s="53"/>
      <c r="G51" s="35"/>
      <c r="H51" s="35"/>
      <c r="I51" s="35"/>
      <c r="J51" s="35"/>
      <c r="K51" s="35"/>
      <c r="L51" s="35"/>
      <c r="M51" s="35"/>
      <c r="N51" s="35"/>
      <c r="O51" s="20">
        <f t="shared" si="4"/>
        <v>0</v>
      </c>
      <c r="P51" s="21">
        <f t="shared" si="5"/>
        <v>0</v>
      </c>
      <c r="Q51" s="21">
        <f t="shared" si="6"/>
        <v>0</v>
      </c>
    </row>
    <row r="52" spans="1:17" ht="15.75" thickBot="1">
      <c r="A52" s="22" t="str">
        <f t="shared" si="7"/>
        <v>NO</v>
      </c>
      <c r="B52" s="72"/>
      <c r="C52" s="105">
        <v>2057</v>
      </c>
      <c r="D52" s="72" t="s">
        <v>101</v>
      </c>
      <c r="E52" s="105"/>
      <c r="F52" s="54"/>
      <c r="G52" s="36"/>
      <c r="H52" s="36"/>
      <c r="I52" s="36"/>
      <c r="J52" s="36"/>
      <c r="K52" s="36"/>
      <c r="L52" s="36"/>
      <c r="M52" s="36"/>
      <c r="N52" s="36"/>
      <c r="O52" s="20">
        <f t="shared" si="4"/>
        <v>0</v>
      </c>
      <c r="P52" s="21">
        <f t="shared" si="5"/>
        <v>0</v>
      </c>
      <c r="Q52" s="21">
        <f t="shared" si="6"/>
        <v>0</v>
      </c>
    </row>
    <row r="53" spans="1:17" ht="15.75" thickBot="1">
      <c r="A53" s="22" t="str">
        <f t="shared" si="7"/>
        <v>NO</v>
      </c>
      <c r="B53" s="33"/>
      <c r="C53" s="34"/>
      <c r="D53" s="33"/>
      <c r="E53" s="34"/>
      <c r="F53" s="46"/>
      <c r="G53" s="35"/>
      <c r="H53" s="35"/>
      <c r="I53" s="35"/>
      <c r="J53" s="35"/>
      <c r="K53" s="35"/>
      <c r="L53" s="35"/>
      <c r="M53" s="35"/>
      <c r="N53" s="35"/>
      <c r="O53" s="20">
        <f t="shared" si="4"/>
        <v>0</v>
      </c>
      <c r="P53" s="21">
        <f t="shared" si="5"/>
        <v>0</v>
      </c>
      <c r="Q53" s="21">
        <f t="shared" si="6"/>
        <v>0</v>
      </c>
    </row>
    <row r="54" spans="1:17" ht="15.75" thickBot="1">
      <c r="A54" s="22" t="str">
        <f t="shared" si="7"/>
        <v>NO</v>
      </c>
      <c r="B54" s="35"/>
      <c r="C54" s="25"/>
      <c r="D54" s="35"/>
      <c r="E54" s="25"/>
      <c r="F54" s="46"/>
      <c r="G54" s="35"/>
      <c r="H54" s="35"/>
      <c r="I54" s="35"/>
      <c r="J54" s="35"/>
      <c r="K54" s="35"/>
      <c r="L54" s="35"/>
      <c r="M54" s="35"/>
      <c r="N54" s="35"/>
      <c r="O54" s="20">
        <f t="shared" si="4"/>
        <v>0</v>
      </c>
      <c r="P54" s="21">
        <f t="shared" si="5"/>
        <v>0</v>
      </c>
      <c r="Q54" s="21">
        <f t="shared" si="6"/>
        <v>0</v>
      </c>
    </row>
    <row r="55" spans="1:17" ht="15.75" thickBot="1">
      <c r="A55" s="22" t="str">
        <f t="shared" si="7"/>
        <v>NO</v>
      </c>
      <c r="B55" s="35"/>
      <c r="C55" s="25"/>
      <c r="D55" s="35"/>
      <c r="E55" s="25"/>
      <c r="F55" s="46"/>
      <c r="G55" s="35"/>
      <c r="H55" s="35"/>
      <c r="I55" s="35"/>
      <c r="J55" s="35"/>
      <c r="K55" s="35"/>
      <c r="L55" s="35"/>
      <c r="M55" s="35"/>
      <c r="N55" s="35"/>
      <c r="O55" s="20">
        <f t="shared" si="4"/>
        <v>0</v>
      </c>
      <c r="P55" s="21">
        <f t="shared" si="5"/>
        <v>0</v>
      </c>
      <c r="Q55" s="21">
        <f t="shared" si="6"/>
        <v>0</v>
      </c>
    </row>
    <row r="56" spans="1:17" ht="15.75" thickBot="1">
      <c r="A56" s="22" t="str">
        <f t="shared" si="7"/>
        <v>NO</v>
      </c>
      <c r="B56" s="35"/>
      <c r="C56" s="25"/>
      <c r="D56" s="35"/>
      <c r="E56" s="25"/>
      <c r="F56" s="46"/>
      <c r="G56" s="35"/>
      <c r="H56" s="35"/>
      <c r="I56" s="35"/>
      <c r="J56" s="35"/>
      <c r="K56" s="35"/>
      <c r="L56" s="35"/>
      <c r="M56" s="35"/>
      <c r="N56" s="35"/>
      <c r="O56" s="20">
        <f t="shared" si="4"/>
        <v>0</v>
      </c>
      <c r="P56" s="21">
        <f t="shared" si="5"/>
        <v>0</v>
      </c>
      <c r="Q56" s="21">
        <f t="shared" si="6"/>
        <v>0</v>
      </c>
    </row>
    <row r="57" spans="15:17" ht="15">
      <c r="O57" s="51">
        <f>SUM(O3:O56)</f>
        <v>1204</v>
      </c>
      <c r="Q57" s="52">
        <f>SUM(Q3:Q56)</f>
        <v>1204</v>
      </c>
    </row>
  </sheetData>
  <sheetProtection password="C4AE" sheet="1"/>
  <mergeCells count="1">
    <mergeCell ref="A1:F1"/>
  </mergeCells>
  <conditionalFormatting sqref="A3:A56">
    <cfRule type="containsText" priority="1" dxfId="1" operator="containsText" stopIfTrue="1" text="SI">
      <formula>NOT(ISERROR(SEARCH("SI",A3)))</formula>
    </cfRule>
    <cfRule type="containsText" priority="2" dxfId="0" operator="containsText" stopIfTrue="1" text="NO">
      <formula>NOT(ISERROR(SEARCH("NO",A3)))</formula>
    </cfRule>
  </conditionalFormatting>
  <conditionalFormatting sqref="A27:A56">
    <cfRule type="containsText" priority="3" dxfId="1" operator="containsText" stopIfTrue="1" text="SI">
      <formula>NOT(ISERROR(SEARCH("SI",A27)))</formula>
    </cfRule>
    <cfRule type="containsText" priority="4" dxfId="0" operator="containsText" stopIfTrue="1" text="NO">
      <formula>NOT(ISERROR(SEARCH("NO",A27)))</formula>
    </cfRule>
  </conditionalFormatting>
  <hyperlinks>
    <hyperlink ref="B3" r:id="rId1" display="http://sdam.it/events/event/result_29534_1114.do"/>
    <hyperlink ref="B13" r:id="rId2" display="http://sdam.it/events/event/result_29534_1095.do"/>
    <hyperlink ref="D18" r:id="rId3" display="javascript:void(0);"/>
    <hyperlink ref="D9" r:id="rId4" display="javascript:void(0);"/>
    <hyperlink ref="D37" r:id="rId5" display="javascript:void(0);"/>
    <hyperlink ref="D3" r:id="rId6" display="javascript:void(0);"/>
    <hyperlink ref="D41" r:id="rId7" display="javascript:void(0);"/>
  </hyperlinks>
  <printOptions/>
  <pageMargins left="0.7875" right="0.7875" top="1.0527777777777778" bottom="1.0527777777777778" header="0.7875" footer="0.7875"/>
  <pageSetup horizontalDpi="300" verticalDpi="300" orientation="portrait" paperSize="9" r:id="rId8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73"/>
  <sheetViews>
    <sheetView zoomScale="75" zoomScaleNormal="75" zoomScalePageLayoutView="0" workbookViewId="0" topLeftCell="A1">
      <selection activeCell="K30" sqref="K30"/>
    </sheetView>
  </sheetViews>
  <sheetFormatPr defaultColWidth="11.57421875" defaultRowHeight="12.75"/>
  <cols>
    <col min="1" max="1" width="5.7109375" style="1" bestFit="1" customWidth="1"/>
    <col min="2" max="2" width="35.28125" style="1" customWidth="1"/>
    <col min="3" max="3" width="6.57421875" style="95" bestFit="1" customWidth="1"/>
    <col min="4" max="4" width="36.7109375" style="95" customWidth="1"/>
    <col min="5" max="5" width="8.140625" style="13" bestFit="1" customWidth="1"/>
    <col min="6" max="6" width="8.7109375" style="13" bestFit="1" customWidth="1"/>
    <col min="7" max="13" width="8.140625" style="1" bestFit="1" customWidth="1"/>
    <col min="14" max="14" width="7.7109375" style="1" bestFit="1" customWidth="1"/>
    <col min="15" max="15" width="9.28125" style="1" bestFit="1" customWidth="1"/>
    <col min="16" max="16" width="8.8515625" style="1" bestFit="1" customWidth="1"/>
    <col min="17" max="17" width="17.28125" style="15" bestFit="1" customWidth="1"/>
    <col min="18" max="18" width="11.57421875" style="1" customWidth="1"/>
    <col min="19" max="19" width="6.57421875" style="1" bestFit="1" customWidth="1"/>
    <col min="20" max="20" width="40.8515625" style="1" bestFit="1" customWidth="1"/>
    <col min="21" max="21" width="6.8515625" style="1" bestFit="1" customWidth="1"/>
    <col min="22" max="22" width="11.57421875" style="1" customWidth="1"/>
    <col min="23" max="23" width="19.7109375" style="1" bestFit="1" customWidth="1"/>
    <col min="24" max="16384" width="11.57421875" style="1" customWidth="1"/>
  </cols>
  <sheetData>
    <row r="1" spans="1:14" ht="16.5" thickBot="1">
      <c r="A1" s="281" t="s">
        <v>18</v>
      </c>
      <c r="B1" s="282"/>
      <c r="C1" s="282"/>
      <c r="D1" s="282"/>
      <c r="E1" s="282"/>
      <c r="F1" s="281"/>
      <c r="G1" s="9"/>
      <c r="H1" s="9"/>
      <c r="I1" s="9"/>
      <c r="J1" s="9"/>
      <c r="K1" s="9"/>
      <c r="L1" s="9"/>
      <c r="M1" s="9"/>
      <c r="N1" s="9"/>
    </row>
    <row r="2" spans="1:23" ht="16.5" thickBot="1">
      <c r="A2" s="19" t="s">
        <v>1</v>
      </c>
      <c r="B2" s="105" t="s">
        <v>2</v>
      </c>
      <c r="C2" s="105" t="s">
        <v>38</v>
      </c>
      <c r="D2" s="105" t="s">
        <v>3</v>
      </c>
      <c r="E2" s="105" t="s">
        <v>4</v>
      </c>
      <c r="F2" s="126" t="s">
        <v>5</v>
      </c>
      <c r="G2" s="18" t="s">
        <v>6</v>
      </c>
      <c r="H2" s="18" t="s">
        <v>7</v>
      </c>
      <c r="I2" s="19" t="s">
        <v>35</v>
      </c>
      <c r="J2" s="19" t="s">
        <v>36</v>
      </c>
      <c r="K2" s="19" t="s">
        <v>40</v>
      </c>
      <c r="L2" s="19" t="s">
        <v>41</v>
      </c>
      <c r="M2" s="19" t="s">
        <v>42</v>
      </c>
      <c r="N2" s="19" t="s">
        <v>8</v>
      </c>
      <c r="O2" s="20" t="s">
        <v>9</v>
      </c>
      <c r="P2" s="21" t="s">
        <v>10</v>
      </c>
      <c r="Q2" s="21" t="s">
        <v>11</v>
      </c>
      <c r="R2" s="14"/>
      <c r="S2" s="2" t="s">
        <v>38</v>
      </c>
      <c r="T2" s="3" t="s">
        <v>3</v>
      </c>
      <c r="U2" s="4" t="s">
        <v>12</v>
      </c>
      <c r="V2" s="14"/>
      <c r="W2" s="11" t="s">
        <v>34</v>
      </c>
    </row>
    <row r="3" spans="1:23" ht="16.5" thickBot="1">
      <c r="A3" s="154" t="str">
        <f aca="true" t="shared" si="0" ref="A3:A31">IF(P3&lt;2,"NO","SI")</f>
        <v>SI</v>
      </c>
      <c r="B3" s="259" t="s">
        <v>409</v>
      </c>
      <c r="C3" s="256">
        <v>10</v>
      </c>
      <c r="D3" s="256" t="s">
        <v>47</v>
      </c>
      <c r="E3" s="69">
        <v>100</v>
      </c>
      <c r="F3" s="63">
        <v>5</v>
      </c>
      <c r="G3" s="64"/>
      <c r="H3" s="35"/>
      <c r="I3" s="22"/>
      <c r="J3" s="22"/>
      <c r="K3" s="22"/>
      <c r="L3" s="22"/>
      <c r="M3" s="22"/>
      <c r="N3" s="43"/>
      <c r="O3" s="20">
        <f aca="true" t="shared" si="1" ref="O3:O34">IF(P3&gt;8,(LARGE(E3:N3,1)+LARGE(E3:N3,2)+LARGE(E3:N3,3)+LARGE(E3:N3,4)+LARGE(E3:N3,5)+LARGE(E3:N3,6)+LARGE(E3:N3,7)+LARGE(E3:N3,8)+LARGE(E3:N3,9)),(SUM(E3:N3)))</f>
        <v>105</v>
      </c>
      <c r="P3" s="21">
        <f aca="true" t="shared" si="2" ref="P3:P45">COUNTA(E3:N3)</f>
        <v>2</v>
      </c>
      <c r="Q3" s="21">
        <f aca="true" t="shared" si="3" ref="Q3:Q45">IF(P3&gt;=0,O3,0)</f>
        <v>105</v>
      </c>
      <c r="S3" s="44">
        <v>1213</v>
      </c>
      <c r="T3" s="45" t="s">
        <v>43</v>
      </c>
      <c r="U3" s="6">
        <f>SUMIF(C3:C73,"1213",Q3:Q73)</f>
        <v>190</v>
      </c>
      <c r="W3" s="12">
        <f>SUMIF(C3:C73,"1213",O3:O73)</f>
        <v>190</v>
      </c>
    </row>
    <row r="4" spans="1:23" ht="16.5" thickBot="1">
      <c r="A4" s="154" t="str">
        <f t="shared" si="0"/>
        <v>NO</v>
      </c>
      <c r="B4" s="270" t="s">
        <v>410</v>
      </c>
      <c r="C4" s="265" t="s">
        <v>385</v>
      </c>
      <c r="D4" s="265" t="s">
        <v>66</v>
      </c>
      <c r="E4" s="176">
        <v>90</v>
      </c>
      <c r="F4" s="65"/>
      <c r="G4" s="64"/>
      <c r="H4" s="35"/>
      <c r="I4" s="22"/>
      <c r="J4" s="22"/>
      <c r="K4" s="22"/>
      <c r="L4" s="22"/>
      <c r="M4" s="22"/>
      <c r="N4" s="43"/>
      <c r="O4" s="20">
        <f t="shared" si="1"/>
        <v>90</v>
      </c>
      <c r="P4" s="21">
        <f t="shared" si="2"/>
        <v>1</v>
      </c>
      <c r="Q4" s="21">
        <f t="shared" si="3"/>
        <v>90</v>
      </c>
      <c r="S4" s="105">
        <v>48</v>
      </c>
      <c r="T4" s="72" t="s">
        <v>121</v>
      </c>
      <c r="U4" s="6">
        <f>SUMIF(C3:C74,"48",Q3:Q74)</f>
        <v>10</v>
      </c>
      <c r="W4" s="12">
        <f>SUMIF(C3:C64,"48",O3:O64)</f>
        <v>10</v>
      </c>
    </row>
    <row r="5" spans="1:23" ht="15.75" thickBot="1">
      <c r="A5" s="22" t="str">
        <f t="shared" si="0"/>
        <v>SI</v>
      </c>
      <c r="B5" s="259" t="s">
        <v>411</v>
      </c>
      <c r="C5" s="256" t="s">
        <v>405</v>
      </c>
      <c r="D5" s="256" t="s">
        <v>75</v>
      </c>
      <c r="E5" s="176">
        <v>80</v>
      </c>
      <c r="F5" s="24">
        <v>100</v>
      </c>
      <c r="G5" s="35"/>
      <c r="H5" s="35"/>
      <c r="I5" s="22"/>
      <c r="J5" s="22"/>
      <c r="K5" s="22"/>
      <c r="L5" s="22"/>
      <c r="M5" s="22"/>
      <c r="N5" s="43"/>
      <c r="O5" s="20">
        <f t="shared" si="1"/>
        <v>180</v>
      </c>
      <c r="P5" s="21">
        <f t="shared" si="2"/>
        <v>2</v>
      </c>
      <c r="Q5" s="21">
        <f t="shared" si="3"/>
        <v>180</v>
      </c>
      <c r="S5" s="44">
        <v>1174</v>
      </c>
      <c r="T5" s="45" t="s">
        <v>44</v>
      </c>
      <c r="U5" s="6">
        <f>SUMIF(C3:C73,"1174",Q3:Q73)</f>
        <v>221</v>
      </c>
      <c r="W5" s="12">
        <f>SUMIF(C3:C73,"1174",O3:O73)</f>
        <v>221</v>
      </c>
    </row>
    <row r="6" spans="1:23" ht="16.5" thickBot="1">
      <c r="A6" s="154" t="str">
        <f t="shared" si="0"/>
        <v>SI</v>
      </c>
      <c r="B6" s="259" t="s">
        <v>412</v>
      </c>
      <c r="C6" s="256">
        <v>10</v>
      </c>
      <c r="D6" s="256" t="s">
        <v>47</v>
      </c>
      <c r="E6" s="176">
        <v>60</v>
      </c>
      <c r="F6" s="63">
        <v>90</v>
      </c>
      <c r="G6" s="64"/>
      <c r="H6" s="35"/>
      <c r="I6" s="22"/>
      <c r="J6" s="22"/>
      <c r="K6" s="22"/>
      <c r="L6" s="22"/>
      <c r="M6" s="22"/>
      <c r="N6" s="43"/>
      <c r="O6" s="20">
        <f t="shared" si="1"/>
        <v>150</v>
      </c>
      <c r="P6" s="21">
        <f t="shared" si="2"/>
        <v>2</v>
      </c>
      <c r="Q6" s="21">
        <f t="shared" si="3"/>
        <v>150</v>
      </c>
      <c r="S6" s="28">
        <v>1180</v>
      </c>
      <c r="T6" s="45" t="s">
        <v>45</v>
      </c>
      <c r="U6" s="6">
        <f>SUMIF(C3:C73,"1180",Q3:Q73)</f>
        <v>43</v>
      </c>
      <c r="W6" s="12">
        <f>SUMIF(C3:C73,"1180",O3:O73)</f>
        <v>43</v>
      </c>
    </row>
    <row r="7" spans="1:23" ht="15.75" thickBot="1">
      <c r="A7" s="22" t="str">
        <f t="shared" si="0"/>
        <v>NO</v>
      </c>
      <c r="B7" s="259" t="s">
        <v>413</v>
      </c>
      <c r="C7" s="256" t="s">
        <v>385</v>
      </c>
      <c r="D7" s="256" t="s">
        <v>66</v>
      </c>
      <c r="E7" s="176">
        <v>50</v>
      </c>
      <c r="F7" s="65"/>
      <c r="G7" s="64"/>
      <c r="H7" s="35"/>
      <c r="I7" s="22"/>
      <c r="J7" s="22"/>
      <c r="K7" s="22"/>
      <c r="L7" s="22"/>
      <c r="M7" s="22"/>
      <c r="N7" s="43"/>
      <c r="O7" s="20">
        <f t="shared" si="1"/>
        <v>50</v>
      </c>
      <c r="P7" s="21">
        <f t="shared" si="2"/>
        <v>1</v>
      </c>
      <c r="Q7" s="21">
        <f t="shared" si="3"/>
        <v>50</v>
      </c>
      <c r="S7" s="28">
        <v>1115</v>
      </c>
      <c r="T7" s="7" t="s">
        <v>46</v>
      </c>
      <c r="U7" s="6">
        <f>SUMIF(C3:C73,"1115",Q3:Q73)</f>
        <v>10</v>
      </c>
      <c r="W7" s="12">
        <f>SUMIF(C3:C73,"1115",O3:O73)</f>
        <v>10</v>
      </c>
    </row>
    <row r="8" spans="1:23" ht="15.75" thickBot="1">
      <c r="A8" s="22" t="str">
        <f t="shared" si="0"/>
        <v>SI</v>
      </c>
      <c r="B8" s="259" t="s">
        <v>414</v>
      </c>
      <c r="C8" s="256" t="s">
        <v>387</v>
      </c>
      <c r="D8" s="256" t="s">
        <v>277</v>
      </c>
      <c r="E8" s="176">
        <v>40</v>
      </c>
      <c r="F8" s="65">
        <v>7</v>
      </c>
      <c r="G8" s="64"/>
      <c r="H8" s="35"/>
      <c r="I8" s="22"/>
      <c r="J8" s="22"/>
      <c r="K8" s="22"/>
      <c r="L8" s="22"/>
      <c r="M8" s="22"/>
      <c r="N8" s="43"/>
      <c r="O8" s="20">
        <f t="shared" si="1"/>
        <v>47</v>
      </c>
      <c r="P8" s="21">
        <f t="shared" si="2"/>
        <v>2</v>
      </c>
      <c r="Q8" s="21">
        <f t="shared" si="3"/>
        <v>47</v>
      </c>
      <c r="S8" s="28">
        <v>10</v>
      </c>
      <c r="T8" s="7" t="s">
        <v>47</v>
      </c>
      <c r="U8" s="6">
        <f>SUMIF(C3:C73,"10",Q3:Q73)</f>
        <v>328</v>
      </c>
      <c r="W8" s="12">
        <f>SUMIF(C3:C73,"10",O3:O73)</f>
        <v>328</v>
      </c>
    </row>
    <row r="9" spans="1:23" ht="15.75" thickBot="1">
      <c r="A9" s="22" t="str">
        <f t="shared" si="0"/>
        <v>SI</v>
      </c>
      <c r="B9" s="259" t="s">
        <v>415</v>
      </c>
      <c r="C9" s="256" t="s">
        <v>385</v>
      </c>
      <c r="D9" s="256" t="s">
        <v>66</v>
      </c>
      <c r="E9" s="69">
        <v>30</v>
      </c>
      <c r="F9" s="24">
        <v>30</v>
      </c>
      <c r="G9" s="35"/>
      <c r="H9" s="35"/>
      <c r="I9" s="22"/>
      <c r="J9" s="22"/>
      <c r="K9" s="22"/>
      <c r="L9" s="22"/>
      <c r="M9" s="22"/>
      <c r="N9" s="43"/>
      <c r="O9" s="20">
        <f t="shared" si="1"/>
        <v>60</v>
      </c>
      <c r="P9" s="21">
        <f t="shared" si="2"/>
        <v>2</v>
      </c>
      <c r="Q9" s="21">
        <f t="shared" si="3"/>
        <v>60</v>
      </c>
      <c r="S9" s="28">
        <v>1589</v>
      </c>
      <c r="T9" s="7" t="s">
        <v>48</v>
      </c>
      <c r="U9" s="6">
        <f>SUMIF(C3:C73,"1589",Q3:Q73)</f>
        <v>0</v>
      </c>
      <c r="W9" s="12">
        <f>SUMIF(C3:C73,"1589",O3:O73)</f>
        <v>0</v>
      </c>
    </row>
    <row r="10" spans="1:23" ht="15.75" thickBot="1">
      <c r="A10" s="22" t="str">
        <f t="shared" si="0"/>
        <v>NO</v>
      </c>
      <c r="B10" s="259" t="s">
        <v>416</v>
      </c>
      <c r="C10" s="256" t="s">
        <v>383</v>
      </c>
      <c r="D10" s="261" t="s">
        <v>50</v>
      </c>
      <c r="E10" s="176">
        <v>20</v>
      </c>
      <c r="F10" s="65"/>
      <c r="G10" s="64"/>
      <c r="H10" s="35"/>
      <c r="I10" s="22"/>
      <c r="J10" s="22"/>
      <c r="K10" s="22"/>
      <c r="L10" s="22"/>
      <c r="M10" s="22"/>
      <c r="N10" s="43"/>
      <c r="O10" s="20">
        <f t="shared" si="1"/>
        <v>20</v>
      </c>
      <c r="P10" s="21">
        <f t="shared" si="2"/>
        <v>1</v>
      </c>
      <c r="Q10" s="21">
        <f t="shared" si="3"/>
        <v>20</v>
      </c>
      <c r="S10" s="28">
        <v>1980</v>
      </c>
      <c r="T10" s="7" t="s">
        <v>80</v>
      </c>
      <c r="U10" s="6">
        <f>SUMIF(C3:C73,"1980",Q3:Q73)</f>
        <v>0</v>
      </c>
      <c r="W10" s="12">
        <f>SUMIF(C3:C44,"1980",O3:O44)</f>
        <v>0</v>
      </c>
    </row>
    <row r="11" spans="1:23" ht="15.75" thickBot="1">
      <c r="A11" s="22" t="str">
        <f t="shared" si="0"/>
        <v>NO</v>
      </c>
      <c r="B11" s="259" t="s">
        <v>417</v>
      </c>
      <c r="C11" s="256">
        <v>1887</v>
      </c>
      <c r="D11" s="256" t="s">
        <v>384</v>
      </c>
      <c r="E11" s="69">
        <v>15</v>
      </c>
      <c r="F11" s="65"/>
      <c r="G11" s="64"/>
      <c r="H11" s="35"/>
      <c r="I11" s="22"/>
      <c r="J11" s="22"/>
      <c r="K11" s="22"/>
      <c r="L11" s="22"/>
      <c r="M11" s="22"/>
      <c r="N11" s="43"/>
      <c r="O11" s="20">
        <f t="shared" si="1"/>
        <v>15</v>
      </c>
      <c r="P11" s="21">
        <f t="shared" si="2"/>
        <v>1</v>
      </c>
      <c r="Q11" s="21">
        <f t="shared" si="3"/>
        <v>15</v>
      </c>
      <c r="S11" s="28">
        <v>1590</v>
      </c>
      <c r="T11" s="7" t="s">
        <v>49</v>
      </c>
      <c r="U11" s="6">
        <f>SUMIF(C3:C73,"1590",Q3:Q73)</f>
        <v>6</v>
      </c>
      <c r="W11" s="12">
        <f>SUMIF(C3:C73,"1590",O3:O73)</f>
        <v>6</v>
      </c>
    </row>
    <row r="12" spans="1:23" ht="15.75" thickBot="1">
      <c r="A12" s="22" t="str">
        <f t="shared" si="0"/>
        <v>NO</v>
      </c>
      <c r="B12" s="259" t="s">
        <v>418</v>
      </c>
      <c r="C12" s="256" t="s">
        <v>383</v>
      </c>
      <c r="D12" s="267" t="s">
        <v>50</v>
      </c>
      <c r="E12" s="176">
        <v>12</v>
      </c>
      <c r="F12" s="65"/>
      <c r="G12" s="64"/>
      <c r="H12" s="35"/>
      <c r="I12" s="22"/>
      <c r="J12" s="22"/>
      <c r="K12" s="22"/>
      <c r="L12" s="22"/>
      <c r="M12" s="22"/>
      <c r="N12" s="43"/>
      <c r="O12" s="20">
        <f t="shared" si="1"/>
        <v>12</v>
      </c>
      <c r="P12" s="21">
        <f t="shared" si="2"/>
        <v>1</v>
      </c>
      <c r="Q12" s="21">
        <f t="shared" si="3"/>
        <v>12</v>
      </c>
      <c r="S12" s="72">
        <v>2144</v>
      </c>
      <c r="T12" s="72" t="s">
        <v>205</v>
      </c>
      <c r="U12" s="6">
        <f>SUMIF(C4:C74,"2144",Q4:Q74)</f>
        <v>30</v>
      </c>
      <c r="W12" s="12">
        <f>SUMIF(C3:C64,"2144",O3:O64)</f>
        <v>30</v>
      </c>
    </row>
    <row r="13" spans="1:23" ht="15.75" thickBot="1">
      <c r="A13" s="22" t="str">
        <f t="shared" si="0"/>
        <v>SI</v>
      </c>
      <c r="B13" s="259" t="s">
        <v>419</v>
      </c>
      <c r="C13" s="266" t="s">
        <v>382</v>
      </c>
      <c r="D13" s="260" t="s">
        <v>77</v>
      </c>
      <c r="E13" s="69">
        <v>9</v>
      </c>
      <c r="F13" s="24">
        <v>40</v>
      </c>
      <c r="G13" s="35"/>
      <c r="H13" s="35"/>
      <c r="I13" s="22"/>
      <c r="J13" s="22"/>
      <c r="K13" s="22"/>
      <c r="L13" s="22"/>
      <c r="M13" s="22"/>
      <c r="N13" s="43"/>
      <c r="O13" s="20">
        <f t="shared" si="1"/>
        <v>49</v>
      </c>
      <c r="P13" s="21">
        <f t="shared" si="2"/>
        <v>2</v>
      </c>
      <c r="Q13" s="21">
        <f t="shared" si="3"/>
        <v>49</v>
      </c>
      <c r="S13" s="28">
        <v>2199</v>
      </c>
      <c r="T13" s="256" t="s">
        <v>277</v>
      </c>
      <c r="U13" s="6">
        <f>SUMIF(C3:C70,"2199",Q3:Q70)</f>
        <v>47</v>
      </c>
      <c r="W13" s="12">
        <f>SUMIF(C3:C70,"2199",O3:O70)</f>
        <v>47</v>
      </c>
    </row>
    <row r="14" spans="1:23" ht="15.75" thickBot="1">
      <c r="A14" s="22" t="str">
        <f t="shared" si="0"/>
        <v>SI</v>
      </c>
      <c r="B14" s="259" t="s">
        <v>453</v>
      </c>
      <c r="C14" s="261">
        <v>1180</v>
      </c>
      <c r="D14" s="276" t="s">
        <v>45</v>
      </c>
      <c r="E14" s="176">
        <v>8</v>
      </c>
      <c r="F14" s="65">
        <v>15</v>
      </c>
      <c r="G14" s="64"/>
      <c r="H14" s="35"/>
      <c r="I14" s="22"/>
      <c r="J14" s="22"/>
      <c r="K14" s="22"/>
      <c r="L14" s="22"/>
      <c r="M14" s="22"/>
      <c r="N14" s="43"/>
      <c r="O14" s="20">
        <f t="shared" si="1"/>
        <v>23</v>
      </c>
      <c r="P14" s="21">
        <f t="shared" si="2"/>
        <v>2</v>
      </c>
      <c r="Q14" s="21">
        <f t="shared" si="3"/>
        <v>23</v>
      </c>
      <c r="S14" s="28">
        <v>1843</v>
      </c>
      <c r="T14" s="7" t="s">
        <v>50</v>
      </c>
      <c r="U14" s="6">
        <f>SUMIF(C3:C73,"1843",Q3:Q73)</f>
        <v>37</v>
      </c>
      <c r="W14" s="12">
        <f>SUMIF(C3:C73,"1843",O3:O73)</f>
        <v>37</v>
      </c>
    </row>
    <row r="15" spans="1:23" ht="15.75" thickBot="1">
      <c r="A15" s="22" t="str">
        <f t="shared" si="0"/>
        <v>SI</v>
      </c>
      <c r="B15" s="259" t="s">
        <v>420</v>
      </c>
      <c r="C15" s="256">
        <v>1887</v>
      </c>
      <c r="D15" s="260" t="s">
        <v>384</v>
      </c>
      <c r="E15" s="69">
        <v>7</v>
      </c>
      <c r="F15" s="65">
        <v>12</v>
      </c>
      <c r="G15" s="64"/>
      <c r="H15" s="35"/>
      <c r="I15" s="22"/>
      <c r="J15" s="22"/>
      <c r="K15" s="22"/>
      <c r="L15" s="22"/>
      <c r="M15" s="22"/>
      <c r="N15" s="43"/>
      <c r="O15" s="20">
        <f t="shared" si="1"/>
        <v>19</v>
      </c>
      <c r="P15" s="21">
        <f t="shared" si="2"/>
        <v>2</v>
      </c>
      <c r="Q15" s="21">
        <f t="shared" si="3"/>
        <v>19</v>
      </c>
      <c r="S15" s="28">
        <v>1317</v>
      </c>
      <c r="T15" s="7" t="s">
        <v>51</v>
      </c>
      <c r="U15" s="6">
        <f>SUMIF(C3:C73,"1317",Q3:Q73)</f>
        <v>0</v>
      </c>
      <c r="W15" s="12">
        <f>SUMIF(C3:C73,"1317",O3:O73)</f>
        <v>0</v>
      </c>
    </row>
    <row r="16" spans="1:23" ht="16.5" thickBot="1">
      <c r="A16" s="22" t="str">
        <f t="shared" si="0"/>
        <v>NO</v>
      </c>
      <c r="B16" s="259" t="s">
        <v>421</v>
      </c>
      <c r="C16" s="257">
        <v>1590</v>
      </c>
      <c r="D16" s="257" t="s">
        <v>49</v>
      </c>
      <c r="E16" s="69">
        <v>6</v>
      </c>
      <c r="F16" s="65"/>
      <c r="G16" s="64"/>
      <c r="H16" s="35"/>
      <c r="I16" s="22"/>
      <c r="J16" s="22"/>
      <c r="K16" s="22"/>
      <c r="L16" s="22"/>
      <c r="M16" s="22"/>
      <c r="N16" s="43"/>
      <c r="O16" s="20">
        <f t="shared" si="1"/>
        <v>6</v>
      </c>
      <c r="P16" s="21">
        <f t="shared" si="2"/>
        <v>1</v>
      </c>
      <c r="Q16" s="21">
        <f t="shared" si="3"/>
        <v>6</v>
      </c>
      <c r="S16" s="94">
        <v>1862</v>
      </c>
      <c r="T16" s="94" t="s">
        <v>123</v>
      </c>
      <c r="U16" s="6">
        <f>SUMIF(C3:C70,"1862",Q3:Q70)</f>
        <v>0</v>
      </c>
      <c r="W16" s="12">
        <f>SUMIF(C3:C70,"1862",O3:O70)</f>
        <v>0</v>
      </c>
    </row>
    <row r="17" spans="1:23" ht="15.75" thickBot="1">
      <c r="A17" s="22" t="str">
        <f t="shared" si="0"/>
        <v>SI</v>
      </c>
      <c r="B17" s="271" t="s">
        <v>422</v>
      </c>
      <c r="C17" s="260" t="s">
        <v>406</v>
      </c>
      <c r="D17" s="260" t="s">
        <v>407</v>
      </c>
      <c r="E17" s="69">
        <v>5</v>
      </c>
      <c r="F17" s="63">
        <v>20</v>
      </c>
      <c r="G17" s="64"/>
      <c r="H17" s="35"/>
      <c r="I17" s="22"/>
      <c r="J17" s="22"/>
      <c r="K17" s="22"/>
      <c r="L17" s="22"/>
      <c r="M17" s="22"/>
      <c r="N17" s="43"/>
      <c r="O17" s="20">
        <f t="shared" si="1"/>
        <v>25</v>
      </c>
      <c r="P17" s="21">
        <f t="shared" si="2"/>
        <v>2</v>
      </c>
      <c r="Q17" s="21">
        <f t="shared" si="3"/>
        <v>25</v>
      </c>
      <c r="S17" s="28">
        <v>1886</v>
      </c>
      <c r="T17" s="7" t="s">
        <v>52</v>
      </c>
      <c r="U17" s="6">
        <f>SUMIF(C3:C73,"1886",Q3:Q73)</f>
        <v>40</v>
      </c>
      <c r="W17" s="12">
        <f>SUMIF(C3:C73,"1886",O3:O73)</f>
        <v>40</v>
      </c>
    </row>
    <row r="18" spans="1:23" ht="15.75" thickBot="1">
      <c r="A18" s="22" t="str">
        <f t="shared" si="0"/>
        <v>SI</v>
      </c>
      <c r="B18" s="259" t="s">
        <v>423</v>
      </c>
      <c r="C18" s="258">
        <v>10</v>
      </c>
      <c r="D18" s="258" t="s">
        <v>47</v>
      </c>
      <c r="E18" s="176">
        <v>5</v>
      </c>
      <c r="F18" s="65">
        <v>8</v>
      </c>
      <c r="G18" s="64"/>
      <c r="H18" s="35"/>
      <c r="I18" s="22"/>
      <c r="J18" s="22"/>
      <c r="K18" s="22"/>
      <c r="L18" s="22"/>
      <c r="M18" s="22"/>
      <c r="N18" s="43"/>
      <c r="O18" s="20">
        <f t="shared" si="1"/>
        <v>13</v>
      </c>
      <c r="P18" s="21">
        <f t="shared" si="2"/>
        <v>2</v>
      </c>
      <c r="Q18" s="21">
        <f t="shared" si="3"/>
        <v>13</v>
      </c>
      <c r="S18" s="28">
        <v>1755</v>
      </c>
      <c r="T18" s="7" t="s">
        <v>53</v>
      </c>
      <c r="U18" s="6">
        <f>SUMIF(C3:C73,"1755",Q3:Q73)</f>
        <v>0</v>
      </c>
      <c r="W18" s="12">
        <f>SUMIF(C3:C73,"1755",O3:O73)</f>
        <v>0</v>
      </c>
    </row>
    <row r="19" spans="1:23" ht="15.75" thickBot="1">
      <c r="A19" s="22" t="str">
        <f t="shared" si="0"/>
        <v>SI</v>
      </c>
      <c r="B19" s="259" t="s">
        <v>424</v>
      </c>
      <c r="C19" s="256" t="s">
        <v>385</v>
      </c>
      <c r="D19" s="256" t="s">
        <v>66</v>
      </c>
      <c r="E19" s="105">
        <v>5</v>
      </c>
      <c r="F19" s="63">
        <v>6</v>
      </c>
      <c r="G19" s="64"/>
      <c r="H19" s="35"/>
      <c r="I19" s="22"/>
      <c r="J19" s="22"/>
      <c r="K19" s="22"/>
      <c r="L19" s="22"/>
      <c r="M19" s="22"/>
      <c r="N19" s="43"/>
      <c r="O19" s="20">
        <f t="shared" si="1"/>
        <v>11</v>
      </c>
      <c r="P19" s="21">
        <f t="shared" si="2"/>
        <v>2</v>
      </c>
      <c r="Q19" s="21">
        <f t="shared" si="3"/>
        <v>11</v>
      </c>
      <c r="S19" s="28">
        <v>1889</v>
      </c>
      <c r="T19" s="7" t="s">
        <v>196</v>
      </c>
      <c r="U19" s="6">
        <f>SUMIF(C3:C75,"1889",Q3:Q75)</f>
        <v>0</v>
      </c>
      <c r="W19" s="12">
        <f>SUMIF(C3:C65,"1889",O3:O65)</f>
        <v>0</v>
      </c>
    </row>
    <row r="20" spans="1:23" ht="15.75" thickBot="1">
      <c r="A20" s="22" t="str">
        <f t="shared" si="0"/>
        <v>SI</v>
      </c>
      <c r="B20" s="259" t="s">
        <v>425</v>
      </c>
      <c r="C20" s="256" t="s">
        <v>405</v>
      </c>
      <c r="D20" s="256" t="s">
        <v>75</v>
      </c>
      <c r="E20" s="176">
        <v>5</v>
      </c>
      <c r="F20" s="65">
        <v>5</v>
      </c>
      <c r="G20" s="64"/>
      <c r="H20" s="35"/>
      <c r="I20" s="22"/>
      <c r="J20" s="22"/>
      <c r="K20" s="22"/>
      <c r="L20" s="22"/>
      <c r="M20" s="22"/>
      <c r="N20" s="43"/>
      <c r="O20" s="20">
        <f t="shared" si="1"/>
        <v>10</v>
      </c>
      <c r="P20" s="21">
        <f t="shared" si="2"/>
        <v>2</v>
      </c>
      <c r="Q20" s="21">
        <f t="shared" si="3"/>
        <v>10</v>
      </c>
      <c r="S20" s="28">
        <v>1298</v>
      </c>
      <c r="T20" s="7" t="s">
        <v>55</v>
      </c>
      <c r="U20" s="6">
        <f>SUMIF(C3:C73,"1298",Q3:Q73)</f>
        <v>189</v>
      </c>
      <c r="W20" s="12">
        <f>SUMIF(C3:C73,"1298",O3:O73)</f>
        <v>189</v>
      </c>
    </row>
    <row r="21" spans="1:23" ht="15.75" thickBot="1">
      <c r="A21" s="22" t="str">
        <f t="shared" si="0"/>
        <v>SI</v>
      </c>
      <c r="B21" s="259" t="s">
        <v>426</v>
      </c>
      <c r="C21" s="256" t="s">
        <v>406</v>
      </c>
      <c r="D21" s="256" t="s">
        <v>407</v>
      </c>
      <c r="E21" s="105">
        <v>5</v>
      </c>
      <c r="F21" s="65">
        <v>5</v>
      </c>
      <c r="G21" s="64"/>
      <c r="H21" s="35"/>
      <c r="I21" s="22"/>
      <c r="J21" s="22"/>
      <c r="K21" s="22"/>
      <c r="L21" s="22"/>
      <c r="M21" s="22"/>
      <c r="N21" s="43"/>
      <c r="O21" s="20">
        <f t="shared" si="1"/>
        <v>10</v>
      </c>
      <c r="P21" s="21">
        <f t="shared" si="2"/>
        <v>2</v>
      </c>
      <c r="Q21" s="21">
        <f t="shared" si="3"/>
        <v>10</v>
      </c>
      <c r="S21" s="28">
        <v>1887</v>
      </c>
      <c r="T21" s="7" t="s">
        <v>56</v>
      </c>
      <c r="U21" s="6">
        <f>SUMIF(C3:C73,"1887",Q3:Q73)</f>
        <v>43</v>
      </c>
      <c r="W21" s="12">
        <f>SUMIF(C3:C73,"1887",O3:O73)</f>
        <v>43</v>
      </c>
    </row>
    <row r="22" spans="1:23" ht="16.5" thickBot="1">
      <c r="A22" s="22" t="str">
        <f t="shared" si="0"/>
        <v>NO</v>
      </c>
      <c r="B22" s="259" t="s">
        <v>427</v>
      </c>
      <c r="C22" s="256" t="s">
        <v>386</v>
      </c>
      <c r="D22" s="256" t="s">
        <v>218</v>
      </c>
      <c r="E22" s="69">
        <v>5</v>
      </c>
      <c r="F22" s="65"/>
      <c r="G22" s="64"/>
      <c r="H22" s="35"/>
      <c r="I22" s="22"/>
      <c r="J22" s="22"/>
      <c r="K22" s="22"/>
      <c r="L22" s="22"/>
      <c r="M22" s="22"/>
      <c r="N22" s="43"/>
      <c r="O22" s="20">
        <f t="shared" si="1"/>
        <v>5</v>
      </c>
      <c r="P22" s="21">
        <f t="shared" si="2"/>
        <v>1</v>
      </c>
      <c r="Q22" s="21">
        <f t="shared" si="3"/>
        <v>5</v>
      </c>
      <c r="S22" s="82">
        <v>1930</v>
      </c>
      <c r="T22" s="98" t="s">
        <v>73</v>
      </c>
      <c r="U22" s="6">
        <f>SUMIF(A3:A52,"1930",Q3:Q53)</f>
        <v>0</v>
      </c>
      <c r="W22" s="12">
        <f>SUMIF(A3:A52,"1930",O3:O53)</f>
        <v>0</v>
      </c>
    </row>
    <row r="23" spans="1:23" ht="15.75" thickBot="1">
      <c r="A23" s="22" t="str">
        <f t="shared" si="0"/>
        <v>NO</v>
      </c>
      <c r="B23" s="259" t="s">
        <v>429</v>
      </c>
      <c r="C23" s="256" t="s">
        <v>408</v>
      </c>
      <c r="D23" s="256" t="s">
        <v>71</v>
      </c>
      <c r="E23" s="69">
        <v>5</v>
      </c>
      <c r="F23" s="65"/>
      <c r="G23" s="64"/>
      <c r="H23" s="35"/>
      <c r="I23" s="22"/>
      <c r="J23" s="22"/>
      <c r="K23" s="22"/>
      <c r="L23" s="22"/>
      <c r="M23" s="22"/>
      <c r="N23" s="43"/>
      <c r="O23" s="20">
        <f t="shared" si="1"/>
        <v>5</v>
      </c>
      <c r="P23" s="21">
        <f t="shared" si="2"/>
        <v>1</v>
      </c>
      <c r="Q23" s="21">
        <f t="shared" si="3"/>
        <v>5</v>
      </c>
      <c r="S23" s="28">
        <v>1665</v>
      </c>
      <c r="T23" s="7" t="s">
        <v>459</v>
      </c>
      <c r="U23" s="6">
        <f>SUMIF(C3:C54,"1665",Q3:Q54)</f>
        <v>5</v>
      </c>
      <c r="W23" s="12">
        <f>SUMIF(C3:C54,"1665",O3:O54)</f>
        <v>5</v>
      </c>
    </row>
    <row r="24" spans="1:23" ht="15.75" thickBot="1">
      <c r="A24" s="22" t="str">
        <f t="shared" si="0"/>
        <v>NO</v>
      </c>
      <c r="B24" s="259" t="s">
        <v>428</v>
      </c>
      <c r="C24" s="256" t="s">
        <v>385</v>
      </c>
      <c r="D24" s="256" t="s">
        <v>66</v>
      </c>
      <c r="E24" s="176">
        <v>5</v>
      </c>
      <c r="F24" s="65"/>
      <c r="G24" s="64"/>
      <c r="H24" s="35"/>
      <c r="I24" s="22"/>
      <c r="J24" s="22"/>
      <c r="K24" s="22"/>
      <c r="L24" s="22"/>
      <c r="M24" s="22"/>
      <c r="N24" s="43"/>
      <c r="O24" s="20">
        <f t="shared" si="1"/>
        <v>5</v>
      </c>
      <c r="P24" s="21">
        <f t="shared" si="2"/>
        <v>1</v>
      </c>
      <c r="Q24" s="21">
        <f t="shared" si="3"/>
        <v>5</v>
      </c>
      <c r="S24" s="28">
        <v>1177</v>
      </c>
      <c r="T24" s="7" t="s">
        <v>58</v>
      </c>
      <c r="U24" s="6">
        <f>SUMIF(C3:C73,"1177",Q3:Q73)</f>
        <v>0</v>
      </c>
      <c r="W24" s="12">
        <f>SUMIF(C3:C73,"1177",O3:O73)</f>
        <v>0</v>
      </c>
    </row>
    <row r="25" spans="1:23" ht="15.75" thickBot="1">
      <c r="A25" s="22" t="str">
        <f t="shared" si="0"/>
        <v>SI</v>
      </c>
      <c r="B25" s="259" t="s">
        <v>214</v>
      </c>
      <c r="C25" s="256" t="s">
        <v>382</v>
      </c>
      <c r="D25" s="256" t="s">
        <v>77</v>
      </c>
      <c r="E25" s="69">
        <v>5</v>
      </c>
      <c r="F25" s="65">
        <v>5</v>
      </c>
      <c r="G25" s="64"/>
      <c r="H25" s="35"/>
      <c r="I25" s="22"/>
      <c r="J25" s="22"/>
      <c r="K25" s="22"/>
      <c r="L25" s="22"/>
      <c r="M25" s="22"/>
      <c r="N25" s="43"/>
      <c r="O25" s="20">
        <f t="shared" si="1"/>
        <v>10</v>
      </c>
      <c r="P25" s="21">
        <f t="shared" si="2"/>
        <v>2</v>
      </c>
      <c r="Q25" s="21">
        <f t="shared" si="3"/>
        <v>10</v>
      </c>
      <c r="S25" s="28">
        <v>1266</v>
      </c>
      <c r="T25" s="7" t="s">
        <v>59</v>
      </c>
      <c r="U25" s="6">
        <f>SUMIF(C3:C73,"1266",Q3:Q73)</f>
        <v>0</v>
      </c>
      <c r="W25" s="12">
        <f>SUMIF(C3:C73,"1266",O3:O73)</f>
        <v>0</v>
      </c>
    </row>
    <row r="26" spans="1:23" ht="15.75" thickBot="1">
      <c r="A26" s="22" t="str">
        <f t="shared" si="0"/>
        <v>SI</v>
      </c>
      <c r="B26" s="259" t="s">
        <v>430</v>
      </c>
      <c r="C26" s="256" t="s">
        <v>386</v>
      </c>
      <c r="D26" s="256" t="s">
        <v>218</v>
      </c>
      <c r="E26" s="69">
        <v>5</v>
      </c>
      <c r="F26" s="24">
        <v>5</v>
      </c>
      <c r="G26" s="35"/>
      <c r="H26" s="35"/>
      <c r="I26" s="22"/>
      <c r="J26" s="22"/>
      <c r="K26" s="22"/>
      <c r="L26" s="22"/>
      <c r="M26" s="22"/>
      <c r="N26" s="43"/>
      <c r="O26" s="20">
        <f t="shared" si="1"/>
        <v>10</v>
      </c>
      <c r="P26" s="21">
        <f t="shared" si="2"/>
        <v>2</v>
      </c>
      <c r="Q26" s="21">
        <f t="shared" si="3"/>
        <v>10</v>
      </c>
      <c r="S26" s="28">
        <v>1757</v>
      </c>
      <c r="T26" s="7" t="s">
        <v>60</v>
      </c>
      <c r="U26" s="6">
        <f>SUMIF(C3:C73,"1757",Q3:Q73)</f>
        <v>0</v>
      </c>
      <c r="W26" s="12">
        <f>SUMIF(C3:C73,"1757",O3:O73)</f>
        <v>0</v>
      </c>
    </row>
    <row r="27" spans="1:23" ht="15.75" thickBot="1">
      <c r="A27" s="22" t="str">
        <f t="shared" si="0"/>
        <v>SI</v>
      </c>
      <c r="B27" s="259" t="s">
        <v>431</v>
      </c>
      <c r="C27" s="256" t="s">
        <v>386</v>
      </c>
      <c r="D27" s="256" t="s">
        <v>218</v>
      </c>
      <c r="E27" s="69">
        <v>5</v>
      </c>
      <c r="F27" s="65">
        <v>5</v>
      </c>
      <c r="G27" s="64"/>
      <c r="H27" s="35"/>
      <c r="I27" s="22"/>
      <c r="J27" s="22"/>
      <c r="K27" s="22"/>
      <c r="L27" s="22"/>
      <c r="M27" s="22"/>
      <c r="N27" s="43"/>
      <c r="O27" s="20">
        <f t="shared" si="1"/>
        <v>10</v>
      </c>
      <c r="P27" s="21">
        <f t="shared" si="2"/>
        <v>2</v>
      </c>
      <c r="Q27" s="21">
        <f t="shared" si="3"/>
        <v>10</v>
      </c>
      <c r="S27" s="28">
        <v>1760</v>
      </c>
      <c r="T27" s="7" t="s">
        <v>61</v>
      </c>
      <c r="U27" s="6">
        <f>SUMIF(C3:C73,"1760",Q3:Q73)</f>
        <v>0</v>
      </c>
      <c r="W27" s="12">
        <f>SUMIF(C3:C73,"1760",O3:O73)</f>
        <v>0</v>
      </c>
    </row>
    <row r="28" spans="1:23" ht="15.75" thickBot="1">
      <c r="A28" s="22" t="str">
        <f t="shared" si="0"/>
        <v>SI</v>
      </c>
      <c r="B28" s="259" t="s">
        <v>432</v>
      </c>
      <c r="C28" s="256" t="s">
        <v>388</v>
      </c>
      <c r="D28" s="256" t="s">
        <v>79</v>
      </c>
      <c r="E28" s="69">
        <v>5</v>
      </c>
      <c r="F28" s="65">
        <v>5</v>
      </c>
      <c r="G28" s="64"/>
      <c r="H28" s="35"/>
      <c r="I28" s="22"/>
      <c r="J28" s="22"/>
      <c r="K28" s="22"/>
      <c r="L28" s="22"/>
      <c r="M28" s="22"/>
      <c r="N28" s="43"/>
      <c r="O28" s="20">
        <f t="shared" si="1"/>
        <v>10</v>
      </c>
      <c r="P28" s="21">
        <f t="shared" si="2"/>
        <v>2</v>
      </c>
      <c r="Q28" s="21">
        <f t="shared" si="3"/>
        <v>10</v>
      </c>
      <c r="S28" s="28">
        <v>1988</v>
      </c>
      <c r="T28" s="7" t="s">
        <v>117</v>
      </c>
      <c r="U28" s="6">
        <f>SUMIF(C3:C54,"1988",Q3:Q54)</f>
        <v>0</v>
      </c>
      <c r="W28" s="12">
        <f>SUMIF(C3:C44,"1988",O3:O44)</f>
        <v>0</v>
      </c>
    </row>
    <row r="29" spans="1:23" ht="15.75" thickBot="1">
      <c r="A29" s="22" t="str">
        <f t="shared" si="0"/>
        <v>SI</v>
      </c>
      <c r="B29" s="259" t="s">
        <v>433</v>
      </c>
      <c r="C29" s="256">
        <v>1180</v>
      </c>
      <c r="D29" s="275" t="s">
        <v>78</v>
      </c>
      <c r="E29" s="69">
        <v>5</v>
      </c>
      <c r="F29" s="63">
        <v>5</v>
      </c>
      <c r="G29" s="64"/>
      <c r="H29" s="35"/>
      <c r="I29" s="22"/>
      <c r="J29" s="22"/>
      <c r="K29" s="22"/>
      <c r="L29" s="22"/>
      <c r="M29" s="22"/>
      <c r="N29" s="43"/>
      <c r="O29" s="20">
        <f t="shared" si="1"/>
        <v>10</v>
      </c>
      <c r="P29" s="21">
        <f t="shared" si="2"/>
        <v>2</v>
      </c>
      <c r="Q29" s="21">
        <f t="shared" si="3"/>
        <v>10</v>
      </c>
      <c r="S29" s="28">
        <v>1731</v>
      </c>
      <c r="T29" s="7" t="s">
        <v>67</v>
      </c>
      <c r="U29" s="6">
        <f>SUMIF(C3:C73,"1731",Q3:Q73)</f>
        <v>0</v>
      </c>
      <c r="W29" s="12">
        <f>SUMIF(C3:C73,"1731",O3:O73)</f>
        <v>0</v>
      </c>
    </row>
    <row r="30" spans="1:23" ht="15.75" thickBot="1">
      <c r="A30" s="22" t="str">
        <f t="shared" si="0"/>
        <v>NO</v>
      </c>
      <c r="B30" s="259" t="s">
        <v>434</v>
      </c>
      <c r="C30" s="256" t="s">
        <v>385</v>
      </c>
      <c r="D30" s="256" t="s">
        <v>66</v>
      </c>
      <c r="E30" s="105">
        <v>5</v>
      </c>
      <c r="F30" s="65"/>
      <c r="G30" s="64"/>
      <c r="H30" s="35"/>
      <c r="I30" s="22"/>
      <c r="J30" s="22"/>
      <c r="K30" s="22"/>
      <c r="L30" s="22"/>
      <c r="M30" s="22"/>
      <c r="N30" s="43"/>
      <c r="O30" s="20">
        <f t="shared" si="1"/>
        <v>5</v>
      </c>
      <c r="P30" s="21">
        <f t="shared" si="2"/>
        <v>1</v>
      </c>
      <c r="Q30" s="21">
        <f t="shared" si="3"/>
        <v>5</v>
      </c>
      <c r="S30" s="28">
        <v>1773</v>
      </c>
      <c r="T30" s="7" t="s">
        <v>68</v>
      </c>
      <c r="U30" s="6">
        <f>SUMIF(C3:C73,"1773",Q3:Q73)</f>
        <v>5</v>
      </c>
      <c r="W30" s="12">
        <f>SUMIF(C3:C73,"1773",O3:O73)</f>
        <v>5</v>
      </c>
    </row>
    <row r="31" spans="1:23" ht="15.75" thickBot="1">
      <c r="A31" s="22" t="str">
        <f t="shared" si="0"/>
        <v>NO</v>
      </c>
      <c r="B31" s="259" t="s">
        <v>435</v>
      </c>
      <c r="C31" s="256">
        <v>1180</v>
      </c>
      <c r="D31" s="275" t="s">
        <v>78</v>
      </c>
      <c r="E31" s="176">
        <v>5</v>
      </c>
      <c r="F31" s="29"/>
      <c r="G31" s="36"/>
      <c r="H31" s="36"/>
      <c r="I31" s="60"/>
      <c r="J31" s="60"/>
      <c r="K31" s="60"/>
      <c r="L31" s="60"/>
      <c r="M31" s="60"/>
      <c r="N31" s="49"/>
      <c r="O31" s="20">
        <f t="shared" si="1"/>
        <v>5</v>
      </c>
      <c r="P31" s="21">
        <f t="shared" si="2"/>
        <v>1</v>
      </c>
      <c r="Q31" s="21">
        <f t="shared" si="3"/>
        <v>5</v>
      </c>
      <c r="S31" s="28">
        <v>1347</v>
      </c>
      <c r="T31" s="7" t="s">
        <v>70</v>
      </c>
      <c r="U31" s="6">
        <f>SUMIF(C3:C73,"1347",Q3:Q73)</f>
        <v>0</v>
      </c>
      <c r="W31" s="12">
        <f>SUMIF(C3:C73,"1347",O3:O73)</f>
        <v>0</v>
      </c>
    </row>
    <row r="32" spans="1:23" ht="15.75" thickBot="1">
      <c r="A32" s="22" t="str">
        <f>IF(P40&lt;2,"NO","SI")</f>
        <v>NO</v>
      </c>
      <c r="B32" s="259" t="s">
        <v>436</v>
      </c>
      <c r="C32" s="256" t="s">
        <v>386</v>
      </c>
      <c r="D32" s="265" t="s">
        <v>218</v>
      </c>
      <c r="E32" s="69">
        <v>5</v>
      </c>
      <c r="F32" s="63"/>
      <c r="G32" s="64"/>
      <c r="H32" s="35"/>
      <c r="I32" s="22"/>
      <c r="J32" s="22"/>
      <c r="K32" s="22"/>
      <c r="L32" s="22"/>
      <c r="M32" s="22"/>
      <c r="N32" s="43"/>
      <c r="O32" s="20">
        <f t="shared" si="1"/>
        <v>5</v>
      </c>
      <c r="P32" s="21">
        <f t="shared" si="2"/>
        <v>1</v>
      </c>
      <c r="Q32" s="21">
        <f t="shared" si="3"/>
        <v>5</v>
      </c>
      <c r="S32" s="28">
        <v>1880</v>
      </c>
      <c r="T32" s="7" t="s">
        <v>72</v>
      </c>
      <c r="U32" s="6">
        <f>SUMIF(C3:C73,"1880",Q3:Q73)</f>
        <v>0</v>
      </c>
      <c r="W32" s="12">
        <f>SUMIF(C3:C73,"1880",O3:O73)</f>
        <v>0</v>
      </c>
    </row>
    <row r="33" spans="1:23" ht="15.75" thickBot="1">
      <c r="A33" s="22" t="str">
        <f>IF(P33&lt;2,"NO","SI")</f>
        <v>NO</v>
      </c>
      <c r="B33" s="259" t="s">
        <v>437</v>
      </c>
      <c r="C33" s="256" t="s">
        <v>383</v>
      </c>
      <c r="D33" s="261" t="s">
        <v>50</v>
      </c>
      <c r="E33" s="176">
        <v>5</v>
      </c>
      <c r="F33" s="65"/>
      <c r="G33" s="64"/>
      <c r="H33" s="35"/>
      <c r="I33" s="22"/>
      <c r="J33" s="22"/>
      <c r="K33" s="22"/>
      <c r="L33" s="22"/>
      <c r="M33" s="22"/>
      <c r="N33" s="43"/>
      <c r="O33" s="20">
        <f t="shared" si="1"/>
        <v>5</v>
      </c>
      <c r="P33" s="21">
        <f t="shared" si="2"/>
        <v>1</v>
      </c>
      <c r="Q33" s="21">
        <f t="shared" si="3"/>
        <v>5</v>
      </c>
      <c r="S33" s="28">
        <v>1415</v>
      </c>
      <c r="T33" s="7" t="s">
        <v>112</v>
      </c>
      <c r="U33" s="6">
        <f>SUMIF(C4:C73,"1415",Q4:Q73)</f>
        <v>0</v>
      </c>
      <c r="W33" s="12">
        <f>SUMIF(C3:C73,"1451",O3:O73)</f>
        <v>0</v>
      </c>
    </row>
    <row r="34" spans="1:23" ht="15.75" thickBot="1">
      <c r="A34" s="22" t="str">
        <f aca="true" t="shared" si="4" ref="A34:A44">IF(P34&lt;2,"NO","SI")</f>
        <v>NO</v>
      </c>
      <c r="B34" s="270" t="s">
        <v>451</v>
      </c>
      <c r="C34" s="256" t="s">
        <v>382</v>
      </c>
      <c r="D34" s="256" t="s">
        <v>77</v>
      </c>
      <c r="E34" s="176"/>
      <c r="F34" s="63">
        <v>80</v>
      </c>
      <c r="G34" s="64"/>
      <c r="H34" s="35"/>
      <c r="I34" s="22"/>
      <c r="J34" s="22"/>
      <c r="K34" s="22"/>
      <c r="L34" s="22"/>
      <c r="M34" s="22"/>
      <c r="N34" s="43"/>
      <c r="O34" s="20">
        <f t="shared" si="1"/>
        <v>80</v>
      </c>
      <c r="P34" s="21">
        <f t="shared" si="2"/>
        <v>1</v>
      </c>
      <c r="Q34" s="21">
        <f t="shared" si="3"/>
        <v>80</v>
      </c>
      <c r="S34" s="28">
        <v>2027</v>
      </c>
      <c r="T34" s="7" t="s">
        <v>86</v>
      </c>
      <c r="U34" s="6">
        <f>SUMIF(C3:C75,"2027",Q3:Q75)</f>
        <v>0</v>
      </c>
      <c r="W34" s="12">
        <f>SUMIF(C3:C75,"2027",O3:O75)</f>
        <v>0</v>
      </c>
    </row>
    <row r="35" spans="1:23" ht="15.75" thickBot="1">
      <c r="A35" s="22" t="str">
        <f t="shared" si="4"/>
        <v>NO</v>
      </c>
      <c r="B35" s="270" t="s">
        <v>452</v>
      </c>
      <c r="C35" s="258">
        <v>10</v>
      </c>
      <c r="D35" s="258" t="s">
        <v>47</v>
      </c>
      <c r="E35" s="69"/>
      <c r="F35" s="65">
        <v>60</v>
      </c>
      <c r="G35" s="64"/>
      <c r="H35" s="35"/>
      <c r="I35" s="22"/>
      <c r="J35" s="22"/>
      <c r="K35" s="22"/>
      <c r="L35" s="22"/>
      <c r="M35" s="22"/>
      <c r="N35" s="43"/>
      <c r="O35" s="20">
        <f aca="true" t="shared" si="5" ref="O35:O53">IF(P35&gt;8,(LARGE(E35:N35,1)+LARGE(E35:N35,2)+LARGE(E35:N35,3)+LARGE(E35:N35,4)+LARGE(E35:N35,5)+LARGE(E35:N35,6)+LARGE(E35:N35,7)+LARGE(E35:N35,8)+LARGE(E35:N35,9)),(SUM(E35:N35)))</f>
        <v>60</v>
      </c>
      <c r="P35" s="21">
        <f t="shared" si="2"/>
        <v>1</v>
      </c>
      <c r="Q35" s="21">
        <f t="shared" si="3"/>
        <v>60</v>
      </c>
      <c r="S35" s="28">
        <v>1132</v>
      </c>
      <c r="T35" s="7" t="s">
        <v>114</v>
      </c>
      <c r="U35" s="6">
        <f>SUMIF(C3:C73,"1132",Q3:Q73)</f>
        <v>0</v>
      </c>
      <c r="W35" s="12">
        <f>SUMIF(C3:C73,"1132",O3:O73)</f>
        <v>0</v>
      </c>
    </row>
    <row r="36" spans="1:23" ht="16.5" thickBot="1">
      <c r="A36" s="22" t="str">
        <f t="shared" si="4"/>
        <v>NO</v>
      </c>
      <c r="B36" s="47" t="s">
        <v>182</v>
      </c>
      <c r="C36" s="256" t="s">
        <v>382</v>
      </c>
      <c r="D36" s="256" t="s">
        <v>77</v>
      </c>
      <c r="E36" s="176"/>
      <c r="F36" s="63">
        <v>50</v>
      </c>
      <c r="G36" s="64"/>
      <c r="H36" s="35"/>
      <c r="I36" s="22"/>
      <c r="J36" s="22"/>
      <c r="K36" s="22"/>
      <c r="L36" s="22"/>
      <c r="M36" s="22"/>
      <c r="N36" s="43"/>
      <c r="O36" s="20">
        <f t="shared" si="5"/>
        <v>50</v>
      </c>
      <c r="P36" s="21">
        <f t="shared" si="2"/>
        <v>1</v>
      </c>
      <c r="Q36" s="21">
        <f t="shared" si="3"/>
        <v>50</v>
      </c>
      <c r="S36" s="28">
        <v>1864</v>
      </c>
      <c r="T36" s="7" t="s">
        <v>97</v>
      </c>
      <c r="U36" s="6">
        <f>SUMIF(C3:C73,"1864",Q3:Q73)</f>
        <v>0</v>
      </c>
      <c r="W36" s="12">
        <f>SUMIF(C3:C73,"1864",O3:O73)</f>
        <v>0</v>
      </c>
    </row>
    <row r="37" spans="1:23" ht="15.75" thickBot="1">
      <c r="A37" s="22" t="str">
        <f t="shared" si="4"/>
        <v>NO</v>
      </c>
      <c r="B37" s="270" t="s">
        <v>454</v>
      </c>
      <c r="C37" s="256">
        <v>1887</v>
      </c>
      <c r="D37" s="256" t="s">
        <v>384</v>
      </c>
      <c r="E37" s="69"/>
      <c r="F37" s="24">
        <v>9</v>
      </c>
      <c r="G37" s="35"/>
      <c r="H37" s="35"/>
      <c r="I37" s="22"/>
      <c r="J37" s="22"/>
      <c r="K37" s="22"/>
      <c r="L37" s="22"/>
      <c r="M37" s="22"/>
      <c r="N37" s="43"/>
      <c r="O37" s="20">
        <f t="shared" si="5"/>
        <v>9</v>
      </c>
      <c r="P37" s="21">
        <f t="shared" si="2"/>
        <v>1</v>
      </c>
      <c r="Q37" s="21">
        <f t="shared" si="3"/>
        <v>9</v>
      </c>
      <c r="S37" s="28">
        <v>2029</v>
      </c>
      <c r="T37" s="7" t="s">
        <v>93</v>
      </c>
      <c r="U37" s="6">
        <f>SUMIF(C3:C79,"2029",Q3:Q79)</f>
        <v>0</v>
      </c>
      <c r="W37" s="12">
        <f>SUMIF(C3:C60,"2029",O3:O60)</f>
        <v>0</v>
      </c>
    </row>
    <row r="38" spans="1:23" ht="15.75" thickBot="1">
      <c r="A38" s="22" t="str">
        <f t="shared" si="4"/>
        <v>NO</v>
      </c>
      <c r="B38" s="270" t="s">
        <v>455</v>
      </c>
      <c r="C38" s="105">
        <v>48</v>
      </c>
      <c r="D38" s="72" t="s">
        <v>121</v>
      </c>
      <c r="E38" s="69"/>
      <c r="F38" s="24">
        <v>5</v>
      </c>
      <c r="G38" s="35"/>
      <c r="H38" s="35"/>
      <c r="I38" s="35"/>
      <c r="J38" s="35"/>
      <c r="K38" s="35"/>
      <c r="L38" s="35"/>
      <c r="M38" s="35"/>
      <c r="N38" s="35"/>
      <c r="O38" s="20">
        <f t="shared" si="5"/>
        <v>5</v>
      </c>
      <c r="P38" s="21">
        <f t="shared" si="2"/>
        <v>1</v>
      </c>
      <c r="Q38" s="21">
        <f t="shared" si="3"/>
        <v>5</v>
      </c>
      <c r="S38" s="28">
        <v>2069</v>
      </c>
      <c r="T38" s="7" t="s">
        <v>100</v>
      </c>
      <c r="U38" s="6">
        <f>SUMIF(C3:C73,"2069",Q3:Q73)</f>
        <v>0</v>
      </c>
      <c r="W38" s="12">
        <f>SUMIF(C4:C79,"2069",O4:O79)</f>
        <v>0</v>
      </c>
    </row>
    <row r="39" spans="1:23" ht="15.75" thickBot="1">
      <c r="A39" s="22" t="str">
        <f t="shared" si="4"/>
        <v>NO</v>
      </c>
      <c r="B39" s="270" t="s">
        <v>456</v>
      </c>
      <c r="C39" s="105">
        <v>48</v>
      </c>
      <c r="D39" s="72" t="s">
        <v>121</v>
      </c>
      <c r="E39" s="69"/>
      <c r="F39" s="63">
        <v>5</v>
      </c>
      <c r="G39" s="64"/>
      <c r="H39" s="35"/>
      <c r="I39" s="35"/>
      <c r="J39" s="35"/>
      <c r="K39" s="35"/>
      <c r="L39" s="35"/>
      <c r="M39" s="35"/>
      <c r="N39" s="35"/>
      <c r="O39" s="20">
        <f t="shared" si="5"/>
        <v>5</v>
      </c>
      <c r="P39" s="21">
        <f t="shared" si="2"/>
        <v>1</v>
      </c>
      <c r="Q39" s="21">
        <f t="shared" si="3"/>
        <v>5</v>
      </c>
      <c r="S39" s="28">
        <v>2057</v>
      </c>
      <c r="T39" s="7" t="s">
        <v>101</v>
      </c>
      <c r="U39" s="6">
        <f>SUMIF(C3:C74,"2057",Q3:Q74)</f>
        <v>0</v>
      </c>
      <c r="W39" s="12">
        <f>SUMIF(C3:C74,"2057",O3:O74)</f>
        <v>0</v>
      </c>
    </row>
    <row r="40" spans="1:23" ht="15.75" thickBot="1">
      <c r="A40" s="22" t="str">
        <f t="shared" si="4"/>
        <v>NO</v>
      </c>
      <c r="B40" s="93" t="s">
        <v>202</v>
      </c>
      <c r="C40" s="273">
        <v>2072</v>
      </c>
      <c r="D40" s="233" t="s">
        <v>458</v>
      </c>
      <c r="E40" s="105"/>
      <c r="F40" s="65">
        <v>5</v>
      </c>
      <c r="G40" s="64"/>
      <c r="H40" s="35"/>
      <c r="I40" s="35"/>
      <c r="J40" s="35"/>
      <c r="K40" s="35"/>
      <c r="L40" s="35"/>
      <c r="M40" s="35"/>
      <c r="N40" s="35"/>
      <c r="O40" s="20">
        <f t="shared" si="5"/>
        <v>5</v>
      </c>
      <c r="P40" s="21">
        <f t="shared" si="2"/>
        <v>1</v>
      </c>
      <c r="Q40" s="21">
        <f t="shared" si="3"/>
        <v>5</v>
      </c>
      <c r="S40" s="28">
        <v>1965</v>
      </c>
      <c r="T40" s="7" t="s">
        <v>98</v>
      </c>
      <c r="U40" s="6">
        <f>SUMIF(C3:C75,"1965",Q3:Q75)</f>
        <v>0</v>
      </c>
      <c r="W40" s="12">
        <f>SUMIF(C6:C75,"1965",O6:O75)</f>
        <v>0</v>
      </c>
    </row>
    <row r="41" spans="1:23" ht="15.75" thickBot="1">
      <c r="A41" s="22" t="str">
        <f t="shared" si="4"/>
        <v>NO</v>
      </c>
      <c r="B41" s="1" t="s">
        <v>460</v>
      </c>
      <c r="C41" s="256" t="s">
        <v>406</v>
      </c>
      <c r="D41" s="256" t="s">
        <v>407</v>
      </c>
      <c r="E41" s="176"/>
      <c r="F41" s="24">
        <v>5</v>
      </c>
      <c r="G41" s="35"/>
      <c r="H41" s="35"/>
      <c r="I41" s="35"/>
      <c r="J41" s="35"/>
      <c r="K41" s="35"/>
      <c r="L41" s="35"/>
      <c r="M41" s="35"/>
      <c r="N41" s="35"/>
      <c r="O41" s="20">
        <f t="shared" si="5"/>
        <v>5</v>
      </c>
      <c r="P41" s="21">
        <f t="shared" si="2"/>
        <v>1</v>
      </c>
      <c r="Q41" s="21">
        <f t="shared" si="3"/>
        <v>5</v>
      </c>
      <c r="S41" s="1">
        <v>2072</v>
      </c>
      <c r="T41" s="1" t="s">
        <v>457</v>
      </c>
      <c r="U41" s="6">
        <f>SUMIF(C4:C76,"2072",Q4:Q76)</f>
        <v>10</v>
      </c>
      <c r="W41" s="12">
        <f>SUMIF(C7:C76,"2072",O7:O76)</f>
        <v>10</v>
      </c>
    </row>
    <row r="42" spans="1:17" ht="15.75" thickBot="1">
      <c r="A42" s="22" t="str">
        <f t="shared" si="4"/>
        <v>NO</v>
      </c>
      <c r="B42" s="113" t="s">
        <v>461</v>
      </c>
      <c r="C42" s="273">
        <v>2072</v>
      </c>
      <c r="D42" s="233" t="s">
        <v>458</v>
      </c>
      <c r="E42" s="105"/>
      <c r="F42" s="24">
        <v>5</v>
      </c>
      <c r="G42" s="35"/>
      <c r="H42" s="35"/>
      <c r="I42" s="35"/>
      <c r="J42" s="35"/>
      <c r="K42" s="35"/>
      <c r="L42" s="35"/>
      <c r="M42" s="35"/>
      <c r="N42" s="35"/>
      <c r="O42" s="20">
        <f t="shared" si="5"/>
        <v>5</v>
      </c>
      <c r="P42" s="21">
        <f t="shared" si="2"/>
        <v>1</v>
      </c>
      <c r="Q42" s="21">
        <f t="shared" si="3"/>
        <v>5</v>
      </c>
    </row>
    <row r="43" spans="1:23" ht="15.75" thickBot="1">
      <c r="A43" s="22" t="str">
        <f t="shared" si="4"/>
        <v>NO</v>
      </c>
      <c r="B43" s="195" t="s">
        <v>462</v>
      </c>
      <c r="C43" s="256">
        <v>1180</v>
      </c>
      <c r="D43" s="275" t="s">
        <v>78</v>
      </c>
      <c r="E43" s="69"/>
      <c r="F43" s="29">
        <v>5</v>
      </c>
      <c r="G43" s="36"/>
      <c r="H43" s="36"/>
      <c r="I43" s="36"/>
      <c r="J43" s="36"/>
      <c r="K43" s="36"/>
      <c r="L43" s="36"/>
      <c r="M43" s="36"/>
      <c r="N43" s="36"/>
      <c r="O43" s="20">
        <f t="shared" si="5"/>
        <v>5</v>
      </c>
      <c r="P43" s="21">
        <f t="shared" si="2"/>
        <v>1</v>
      </c>
      <c r="Q43" s="21">
        <f t="shared" si="3"/>
        <v>5</v>
      </c>
      <c r="U43" s="39">
        <f>SUM(U3:U42)</f>
        <v>1214</v>
      </c>
      <c r="W43" s="39">
        <f>SUM(W3:W42)</f>
        <v>1214</v>
      </c>
    </row>
    <row r="44" spans="1:17" ht="15.75" thickBot="1">
      <c r="A44" s="138" t="str">
        <f t="shared" si="4"/>
        <v>NO</v>
      </c>
      <c r="B44" s="113" t="s">
        <v>185</v>
      </c>
      <c r="C44" s="72">
        <v>1665</v>
      </c>
      <c r="D44" s="72" t="s">
        <v>459</v>
      </c>
      <c r="E44" s="105"/>
      <c r="F44" s="211">
        <v>5</v>
      </c>
      <c r="G44" s="70"/>
      <c r="H44" s="92"/>
      <c r="I44" s="92"/>
      <c r="J44" s="92"/>
      <c r="K44" s="92"/>
      <c r="L44" s="92"/>
      <c r="M44" s="92"/>
      <c r="N44" s="92"/>
      <c r="O44" s="20">
        <f t="shared" si="5"/>
        <v>5</v>
      </c>
      <c r="P44" s="139">
        <f t="shared" si="2"/>
        <v>1</v>
      </c>
      <c r="Q44" s="139">
        <f t="shared" si="3"/>
        <v>5</v>
      </c>
    </row>
    <row r="45" spans="1:23" ht="15.75" thickBot="1">
      <c r="A45" s="113" t="str">
        <f>IF(P53&lt;2,"NO","SI")</f>
        <v>NO</v>
      </c>
      <c r="B45" s="93"/>
      <c r="C45" s="110"/>
      <c r="D45" s="110"/>
      <c r="E45" s="69"/>
      <c r="F45" s="187"/>
      <c r="G45" s="93"/>
      <c r="H45" s="72"/>
      <c r="I45" s="72"/>
      <c r="J45" s="72"/>
      <c r="K45" s="72"/>
      <c r="L45" s="72"/>
      <c r="M45" s="72"/>
      <c r="N45" s="72"/>
      <c r="O45" s="20">
        <f t="shared" si="5"/>
        <v>0</v>
      </c>
      <c r="P45" s="141">
        <f t="shared" si="2"/>
        <v>0</v>
      </c>
      <c r="Q45" s="141">
        <f t="shared" si="3"/>
        <v>0</v>
      </c>
      <c r="R45" s="95"/>
      <c r="S45" s="95"/>
      <c r="T45" s="95"/>
      <c r="U45" s="95"/>
      <c r="V45" s="95"/>
      <c r="W45" s="95"/>
    </row>
    <row r="46" spans="1:23" ht="15.75" thickBot="1">
      <c r="A46" s="113" t="str">
        <f>IF(P46&lt;2,"NO","SI")</f>
        <v>NO</v>
      </c>
      <c r="B46" s="93" t="s">
        <v>201</v>
      </c>
      <c r="C46" s="72"/>
      <c r="D46" s="72"/>
      <c r="E46" s="69"/>
      <c r="F46" s="123"/>
      <c r="G46" s="93"/>
      <c r="H46" s="72"/>
      <c r="I46" s="72"/>
      <c r="J46" s="72"/>
      <c r="K46" s="72"/>
      <c r="L46" s="72"/>
      <c r="M46" s="72"/>
      <c r="N46" s="72"/>
      <c r="O46" s="20">
        <f t="shared" si="5"/>
        <v>0</v>
      </c>
      <c r="P46" s="141">
        <f aca="true" t="shared" si="6" ref="P46:P54">COUNTA(E46:N46)</f>
        <v>0</v>
      </c>
      <c r="Q46" s="141">
        <f aca="true" t="shared" si="7" ref="Q46:Q53">IF(P46&gt;=0,O46,0)</f>
        <v>0</v>
      </c>
      <c r="R46" s="95"/>
      <c r="S46" s="95"/>
      <c r="T46" s="95"/>
      <c r="U46" s="95"/>
      <c r="V46" s="95"/>
      <c r="W46" s="95"/>
    </row>
    <row r="47" spans="1:23" ht="15.75" thickBot="1">
      <c r="A47" s="113" t="str">
        <f>IF(P47&lt;2,"NO","SI")</f>
        <v>NO</v>
      </c>
      <c r="C47" s="72"/>
      <c r="D47" s="72"/>
      <c r="E47" s="69"/>
      <c r="F47" s="123"/>
      <c r="G47" s="93"/>
      <c r="H47" s="72"/>
      <c r="I47" s="72"/>
      <c r="J47" s="72"/>
      <c r="K47" s="72"/>
      <c r="L47" s="72"/>
      <c r="M47" s="72"/>
      <c r="N47" s="72"/>
      <c r="O47" s="20">
        <f t="shared" si="5"/>
        <v>0</v>
      </c>
      <c r="P47" s="141">
        <f t="shared" si="6"/>
        <v>0</v>
      </c>
      <c r="Q47" s="141">
        <f t="shared" si="7"/>
        <v>0</v>
      </c>
      <c r="R47" s="95"/>
      <c r="S47" s="95"/>
      <c r="T47" s="95"/>
      <c r="U47" s="95"/>
      <c r="V47" s="95"/>
      <c r="W47" s="95"/>
    </row>
    <row r="48" spans="1:23" ht="16.5" thickBot="1">
      <c r="A48" s="113" t="str">
        <f>IF(P48&lt;2,"NO","SI")</f>
        <v>NO</v>
      </c>
      <c r="B48" s="72" t="s">
        <v>214</v>
      </c>
      <c r="C48" s="205"/>
      <c r="D48" s="210"/>
      <c r="E48" s="105"/>
      <c r="F48" s="187"/>
      <c r="G48" s="93"/>
      <c r="H48" s="72"/>
      <c r="I48" s="72"/>
      <c r="J48" s="72"/>
      <c r="K48" s="72"/>
      <c r="L48" s="72"/>
      <c r="M48" s="72"/>
      <c r="N48" s="72"/>
      <c r="O48" s="20">
        <f t="shared" si="5"/>
        <v>0</v>
      </c>
      <c r="P48" s="141">
        <f t="shared" si="6"/>
        <v>0</v>
      </c>
      <c r="Q48" s="141">
        <f t="shared" si="7"/>
        <v>0</v>
      </c>
      <c r="R48" s="95"/>
      <c r="S48" s="95"/>
      <c r="T48" s="95"/>
      <c r="U48" s="95"/>
      <c r="V48" s="95"/>
      <c r="W48" s="95"/>
    </row>
    <row r="49" spans="1:23" ht="15.75" thickBot="1">
      <c r="A49" s="113" t="str">
        <f>IF(P57&lt;2,"NO","SI")</f>
        <v>NO</v>
      </c>
      <c r="B49" s="72"/>
      <c r="C49" s="72">
        <v>2069</v>
      </c>
      <c r="D49" s="72" t="s">
        <v>100</v>
      </c>
      <c r="E49" s="105"/>
      <c r="F49" s="187"/>
      <c r="G49" s="93"/>
      <c r="H49" s="72"/>
      <c r="I49" s="72"/>
      <c r="J49" s="72"/>
      <c r="K49" s="72"/>
      <c r="L49" s="72"/>
      <c r="M49" s="72"/>
      <c r="N49" s="72"/>
      <c r="O49" s="20">
        <f t="shared" si="5"/>
        <v>0</v>
      </c>
      <c r="P49" s="141">
        <f t="shared" si="6"/>
        <v>0</v>
      </c>
      <c r="Q49" s="141">
        <f t="shared" si="7"/>
        <v>0</v>
      </c>
      <c r="R49" s="95"/>
      <c r="S49" s="95"/>
      <c r="T49" s="95"/>
      <c r="U49" s="95"/>
      <c r="V49" s="95"/>
      <c r="W49" s="95"/>
    </row>
    <row r="50" spans="1:23" ht="16.5" thickBot="1">
      <c r="A50" s="113" t="str">
        <f>IF(P58&lt;2,"NO","SI")</f>
        <v>NO</v>
      </c>
      <c r="B50" s="47"/>
      <c r="C50" s="72">
        <v>2069</v>
      </c>
      <c r="D50" s="72" t="s">
        <v>100</v>
      </c>
      <c r="E50" s="176"/>
      <c r="F50" s="187"/>
      <c r="G50" s="93"/>
      <c r="H50" s="72"/>
      <c r="I50" s="72"/>
      <c r="J50" s="72"/>
      <c r="K50" s="72"/>
      <c r="L50" s="72"/>
      <c r="M50" s="72"/>
      <c r="N50" s="72"/>
      <c r="O50" s="20">
        <f t="shared" si="5"/>
        <v>0</v>
      </c>
      <c r="P50" s="141">
        <f t="shared" si="6"/>
        <v>0</v>
      </c>
      <c r="Q50" s="141">
        <f t="shared" si="7"/>
        <v>0</v>
      </c>
      <c r="R50" s="95"/>
      <c r="S50" s="95"/>
      <c r="T50" s="95"/>
      <c r="U50" s="95"/>
      <c r="V50" s="95"/>
      <c r="W50" s="95"/>
    </row>
    <row r="51" spans="1:23" ht="15.75" thickBot="1">
      <c r="A51" s="113" t="str">
        <f>IF(P59&lt;2,"NO","SI")</f>
        <v>NO</v>
      </c>
      <c r="B51" s="93"/>
      <c r="C51" s="72">
        <v>2069</v>
      </c>
      <c r="D51" s="72" t="s">
        <v>100</v>
      </c>
      <c r="E51" s="69"/>
      <c r="F51" s="187"/>
      <c r="G51" s="93"/>
      <c r="H51" s="72"/>
      <c r="I51" s="72"/>
      <c r="J51" s="72"/>
      <c r="K51" s="72"/>
      <c r="L51" s="72"/>
      <c r="M51" s="72"/>
      <c r="N51" s="72"/>
      <c r="O51" s="20">
        <f t="shared" si="5"/>
        <v>0</v>
      </c>
      <c r="P51" s="141">
        <f t="shared" si="6"/>
        <v>0</v>
      </c>
      <c r="Q51" s="141">
        <f t="shared" si="7"/>
        <v>0</v>
      </c>
      <c r="R51" s="95"/>
      <c r="S51" s="95"/>
      <c r="T51" s="95"/>
      <c r="U51" s="95"/>
      <c r="V51" s="95"/>
      <c r="W51" s="95"/>
    </row>
    <row r="52" spans="1:23" ht="15.75" thickBot="1">
      <c r="A52" s="113" t="str">
        <f>IF(P57&lt;2,"NO","SI")</f>
        <v>NO</v>
      </c>
      <c r="B52" s="72"/>
      <c r="C52" s="72">
        <v>2069</v>
      </c>
      <c r="D52" s="72" t="s">
        <v>100</v>
      </c>
      <c r="E52" s="69"/>
      <c r="F52" s="187"/>
      <c r="G52" s="93"/>
      <c r="H52" s="72"/>
      <c r="I52" s="72"/>
      <c r="J52" s="72"/>
      <c r="K52" s="72"/>
      <c r="L52" s="72"/>
      <c r="M52" s="72"/>
      <c r="N52" s="72"/>
      <c r="O52" s="20">
        <f t="shared" si="5"/>
        <v>0</v>
      </c>
      <c r="P52" s="141">
        <f t="shared" si="6"/>
        <v>0</v>
      </c>
      <c r="Q52" s="141">
        <f t="shared" si="7"/>
        <v>0</v>
      </c>
      <c r="R52" s="95"/>
      <c r="S52" s="95"/>
      <c r="T52" s="95"/>
      <c r="U52" s="95"/>
      <c r="V52" s="95"/>
      <c r="W52" s="95"/>
    </row>
    <row r="53" spans="1:23" ht="15.75" thickBot="1">
      <c r="A53" s="72" t="str">
        <f>IF(P57&lt;2,"NO","SI")</f>
        <v>NO</v>
      </c>
      <c r="B53" s="95"/>
      <c r="C53" s="86"/>
      <c r="D53" s="86"/>
      <c r="E53" s="69"/>
      <c r="F53" s="140"/>
      <c r="G53" s="93"/>
      <c r="H53" s="72"/>
      <c r="I53" s="72"/>
      <c r="J53" s="72"/>
      <c r="K53" s="72"/>
      <c r="L53" s="72"/>
      <c r="M53" s="72"/>
      <c r="N53" s="72"/>
      <c r="O53" s="20">
        <f t="shared" si="5"/>
        <v>0</v>
      </c>
      <c r="P53" s="141">
        <f t="shared" si="6"/>
        <v>0</v>
      </c>
      <c r="Q53" s="141">
        <f t="shared" si="7"/>
        <v>0</v>
      </c>
      <c r="R53" s="95"/>
      <c r="S53" s="95"/>
      <c r="T53" s="95"/>
      <c r="U53" s="95"/>
      <c r="V53" s="95"/>
      <c r="W53" s="95"/>
    </row>
    <row r="54" spans="1:23" ht="15">
      <c r="A54" s="72" t="str">
        <f>IF(P59&lt;2,"NO","SI")</f>
        <v>NO</v>
      </c>
      <c r="B54" s="95"/>
      <c r="E54" s="76"/>
      <c r="F54" s="76"/>
      <c r="G54" s="95"/>
      <c r="H54" s="95"/>
      <c r="I54" s="95"/>
      <c r="J54" s="95"/>
      <c r="K54" s="95"/>
      <c r="L54" s="95"/>
      <c r="M54" s="95"/>
      <c r="N54" s="95"/>
      <c r="O54" s="142">
        <f>SUM(O3:O53)</f>
        <v>1214</v>
      </c>
      <c r="P54" s="95">
        <f t="shared" si="6"/>
        <v>0</v>
      </c>
      <c r="Q54" s="141">
        <f>SUM(Q3:Q53)</f>
        <v>1214</v>
      </c>
      <c r="R54" s="95"/>
      <c r="S54" s="95"/>
      <c r="T54" s="95"/>
      <c r="U54" s="95"/>
      <c r="V54" s="95"/>
      <c r="W54" s="95"/>
    </row>
    <row r="55" spans="1:23" ht="15">
      <c r="A55" s="72" t="str">
        <f>IF(P60&lt;2,"NO","SI")</f>
        <v>NO</v>
      </c>
      <c r="B55" s="95"/>
      <c r="E55" s="76"/>
      <c r="F55" s="76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143"/>
      <c r="R55" s="95"/>
      <c r="S55" s="95"/>
      <c r="T55" s="95"/>
      <c r="U55" s="95"/>
      <c r="V55" s="95"/>
      <c r="W55" s="95"/>
    </row>
    <row r="56" spans="1:23" ht="15">
      <c r="A56" s="72" t="str">
        <f>IF(P60&lt;2,"NO","SI")</f>
        <v>NO</v>
      </c>
      <c r="B56" s="95"/>
      <c r="E56" s="76"/>
      <c r="F56" s="76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143"/>
      <c r="R56" s="95"/>
      <c r="S56" s="95"/>
      <c r="T56" s="95"/>
      <c r="U56" s="95"/>
      <c r="V56" s="95"/>
      <c r="W56" s="95"/>
    </row>
    <row r="57" spans="1:23" ht="15">
      <c r="A57" s="72" t="str">
        <f>IF(P62&lt;2,"NO","SI")</f>
        <v>NO</v>
      </c>
      <c r="B57" s="95"/>
      <c r="E57" s="76"/>
      <c r="F57" s="76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143"/>
      <c r="R57" s="95"/>
      <c r="S57" s="95"/>
      <c r="T57" s="95"/>
      <c r="U57" s="95"/>
      <c r="V57" s="95"/>
      <c r="W57" s="95"/>
    </row>
    <row r="58" spans="1:4" ht="15">
      <c r="A58" s="72" t="str">
        <f>IF(P63&lt;2,"NO","SI")</f>
        <v>NO</v>
      </c>
      <c r="C58" s="132"/>
      <c r="D58" s="132"/>
    </row>
    <row r="59" ht="15">
      <c r="A59" s="72" t="str">
        <f>IF(P63&lt;2,"NO","SI")</f>
        <v>NO</v>
      </c>
    </row>
    <row r="60" ht="15">
      <c r="A60" s="72" t="str">
        <f>IF(P65&lt;2,"NO","SI")</f>
        <v>NO</v>
      </c>
    </row>
    <row r="61" ht="15">
      <c r="A61" s="72" t="str">
        <f>IF(P66&lt;2,"NO","SI")</f>
        <v>NO</v>
      </c>
    </row>
    <row r="62" ht="15">
      <c r="A62" s="72" t="str">
        <f>IF(P66&lt;2,"NO","SI")</f>
        <v>NO</v>
      </c>
    </row>
    <row r="63" ht="15">
      <c r="A63" s="72" t="str">
        <f>IF(P68&lt;2,"NO","SI")</f>
        <v>NO</v>
      </c>
    </row>
    <row r="64" ht="15">
      <c r="A64" s="72" t="str">
        <f>IF(P69&lt;2,"NO","SI")</f>
        <v>NO</v>
      </c>
    </row>
    <row r="65" ht="15">
      <c r="A65" s="72" t="str">
        <f>IF(P69&lt;2,"NO","SI")</f>
        <v>NO</v>
      </c>
    </row>
    <row r="66" ht="15">
      <c r="A66" s="72" t="str">
        <f>IF(P71&lt;2,"NO","SI")</f>
        <v>NO</v>
      </c>
    </row>
    <row r="67" ht="15">
      <c r="A67" s="72" t="str">
        <f>IF(P72&lt;2,"NO","SI")</f>
        <v>NO</v>
      </c>
    </row>
    <row r="68" ht="15">
      <c r="A68" s="72" t="str">
        <f>IF(P72&lt;2,"NO","SI")</f>
        <v>NO</v>
      </c>
    </row>
    <row r="69" ht="15">
      <c r="A69" s="72" t="str">
        <f>IF(P74&lt;2,"NO","SI")</f>
        <v>NO</v>
      </c>
    </row>
    <row r="70" ht="15">
      <c r="A70" s="72" t="str">
        <f>IF(P75&lt;2,"NO","SI")</f>
        <v>NO</v>
      </c>
    </row>
    <row r="71" ht="15">
      <c r="A71" s="72" t="str">
        <f>IF(P75&lt;2,"NO","SI")</f>
        <v>NO</v>
      </c>
    </row>
    <row r="72" ht="15">
      <c r="A72" s="72" t="str">
        <f>IF(P77&lt;2,"NO","SI")</f>
        <v>NO</v>
      </c>
    </row>
    <row r="73" ht="15">
      <c r="A73" s="72" t="str">
        <f>IF(P78&lt;2,"NO","SI")</f>
        <v>NO</v>
      </c>
    </row>
  </sheetData>
  <sheetProtection password="C4AE" sheet="1"/>
  <mergeCells count="1">
    <mergeCell ref="A1:F1"/>
  </mergeCells>
  <conditionalFormatting sqref="A3:A73">
    <cfRule type="containsText" priority="1" dxfId="1" operator="containsText" stopIfTrue="1" text="SI">
      <formula>NOT(ISERROR(SEARCH("SI",A3)))</formula>
    </cfRule>
    <cfRule type="containsText" priority="2" dxfId="0" operator="containsText" stopIfTrue="1" text="NO">
      <formula>NOT(ISERROR(SEARCH("NO",A3)))</formula>
    </cfRule>
  </conditionalFormatting>
  <hyperlinks>
    <hyperlink ref="B4" r:id="rId1" display="http://sdam.it/events/event/result_29534_1137.do"/>
    <hyperlink ref="B20" r:id="rId2" display="http://sdam.it/events/event/result_29534_1133.do"/>
    <hyperlink ref="B5" r:id="rId3" display="http://sdam.it/events/event/result_29534_1128.do"/>
    <hyperlink ref="B6" r:id="rId4" display="http://sdam.it/events/event/result_29534_1122.do"/>
    <hyperlink ref="B18" r:id="rId5" display="http://sdam.it/events/event/result_29534_1123.do"/>
  </hyperlinks>
  <printOptions/>
  <pageMargins left="0.3937007874015748" right="0.3937007874015748" top="1.062992125984252" bottom="1.062992125984252" header="0.7874015748031497" footer="0.7874015748031497"/>
  <pageSetup horizontalDpi="300" verticalDpi="300" orientation="portrait" paperSize="9" r:id="rId6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 De Ponti</dc:creator>
  <cp:keywords/>
  <dc:description/>
  <cp:lastModifiedBy>Cnm</cp:lastModifiedBy>
  <cp:lastPrinted>2017-04-19T13:00:41Z</cp:lastPrinted>
  <dcterms:created xsi:type="dcterms:W3CDTF">2012-09-02T11:37:42Z</dcterms:created>
  <dcterms:modified xsi:type="dcterms:W3CDTF">2017-04-19T17:36:41Z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